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Desktop\Bára\Akce 2018\Karviná - rekonstrukce učeben - školy 3 a 4\Školy 4 2020 - ZŠ DRužba\ROZPOCTY\KONEKTIVITA\"/>
    </mc:Choice>
  </mc:AlternateContent>
  <bookViews>
    <workbookView xWindow="0" yWindow="0" windowWidth="0" windowHeight="0"/>
  </bookViews>
  <sheets>
    <sheet name="Rekapitulace stavby" sheetId="1" r:id="rId1"/>
    <sheet name="001 - Konektivita ZŠ akti..." sheetId="2" r:id="rId2"/>
    <sheet name="002 - konektivita MŠ akti..." sheetId="3" r:id="rId3"/>
    <sheet name="003 - Ostatní a  vedlejší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'001 - Konektivita ZŠ akti...'!$C$118:$K$137</definedName>
    <definedName name="_xlnm.Print_Area" localSheetId="1">'001 - Konektivita ZŠ akti...'!$C$82:$J$100,'001 - Konektivita ZŠ akti...'!$C$106:$K$137</definedName>
    <definedName name="_xlnm.Print_Titles" localSheetId="1">'001 - Konektivita ZŠ akti...'!$118:$118</definedName>
    <definedName name="_xlnm._FilterDatabase" localSheetId="2" hidden="1">'002 - konektivita MŠ akti...'!$C$118:$K$127</definedName>
    <definedName name="_xlnm.Print_Area" localSheetId="2">'002 - konektivita MŠ akti...'!$C$82:$J$100,'002 - konektivita MŠ akti...'!$C$106:$K$127</definedName>
    <definedName name="_xlnm.Print_Titles" localSheetId="2">'002 - konektivita MŠ akti...'!$118:$118</definedName>
    <definedName name="_xlnm._FilterDatabase" localSheetId="3" hidden="1">'003 - Ostatní a  vedlejší...'!$C$119:$K$134</definedName>
    <definedName name="_xlnm.Print_Area" localSheetId="3">'003 - Ostatní a  vedlejší...'!$C$82:$J$101,'003 - Ostatní a  vedlejší...'!$C$107:$K$134</definedName>
    <definedName name="_xlnm.Print_Titles" localSheetId="3">'003 - Ostatní a  vedlejší...'!$119:$119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BI124"/>
  <c r="BH124"/>
  <c r="BG124"/>
  <c r="BF124"/>
  <c r="T124"/>
  <c r="R124"/>
  <c r="P124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114"/>
  <c r="E7"/>
  <c r="E110"/>
  <c i="3" r="J37"/>
  <c r="J36"/>
  <c i="1" r="AY96"/>
  <c i="3" r="J35"/>
  <c i="1" r="AX96"/>
  <c i="3"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91"/>
  <c r="J20"/>
  <c r="J18"/>
  <c r="E18"/>
  <c r="F116"/>
  <c r="J17"/>
  <c r="J15"/>
  <c r="E15"/>
  <c r="F115"/>
  <c r="J14"/>
  <c r="J12"/>
  <c r="J89"/>
  <c r="E7"/>
  <c r="E109"/>
  <c i="2" r="J37"/>
  <c r="J36"/>
  <c i="1" r="AY95"/>
  <c i="2" r="J35"/>
  <c i="1" r="AX95"/>
  <c i="2"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115"/>
  <c r="J14"/>
  <c r="J12"/>
  <c r="J89"/>
  <c r="E7"/>
  <c r="E109"/>
  <c i="1" r="L90"/>
  <c r="AM90"/>
  <c r="AM89"/>
  <c r="L89"/>
  <c r="AM87"/>
  <c r="L87"/>
  <c r="L85"/>
  <c r="L84"/>
  <c i="4" r="BK133"/>
  <c r="J133"/>
  <c r="BK130"/>
  <c r="J130"/>
  <c r="BK127"/>
  <c r="J124"/>
  <c r="BK122"/>
  <c i="3" r="J127"/>
  <c r="J126"/>
  <c r="BK124"/>
  <c r="J123"/>
  <c r="BK122"/>
  <c i="2" r="J137"/>
  <c r="BK136"/>
  <c r="J134"/>
  <c r="BK133"/>
  <c r="J132"/>
  <c r="BK131"/>
  <c r="J129"/>
  <c r="J128"/>
  <c r="BK127"/>
  <c r="BK126"/>
  <c r="BK125"/>
  <c r="BK124"/>
  <c r="J123"/>
  <c r="J122"/>
  <c i="1" r="AS94"/>
  <c i="4" r="J127"/>
  <c r="BK124"/>
  <c r="J122"/>
  <c i="3" r="BK127"/>
  <c r="BK126"/>
  <c r="J124"/>
  <c r="BK123"/>
  <c r="J122"/>
  <c i="2" r="BK137"/>
  <c r="J136"/>
  <c r="BK134"/>
  <c r="J133"/>
  <c r="BK132"/>
  <c r="J131"/>
  <c r="BK130"/>
  <c r="J130"/>
  <c r="BK129"/>
  <c r="BK128"/>
  <c r="J127"/>
  <c r="J126"/>
  <c r="J125"/>
  <c r="J124"/>
  <c r="BK123"/>
  <c r="BK122"/>
  <c l="1" r="BK121"/>
  <c r="J121"/>
  <c r="J98"/>
  <c r="R121"/>
  <c r="BK135"/>
  <c r="J135"/>
  <c r="J99"/>
  <c r="R135"/>
  <c i="3" r="P121"/>
  <c r="T121"/>
  <c r="P125"/>
  <c r="T125"/>
  <c i="2" r="P121"/>
  <c r="T121"/>
  <c r="P135"/>
  <c r="T135"/>
  <c i="3" r="BK121"/>
  <c r="J121"/>
  <c r="J98"/>
  <c r="R121"/>
  <c r="BK125"/>
  <c r="J125"/>
  <c r="J99"/>
  <c r="R125"/>
  <c i="4" r="BK121"/>
  <c r="J121"/>
  <c r="J97"/>
  <c r="P121"/>
  <c r="P120"/>
  <c i="1" r="AU97"/>
  <c i="4" r="R121"/>
  <c r="R120"/>
  <c r="T121"/>
  <c r="T120"/>
  <c i="2" r="J91"/>
  <c r="J92"/>
  <c r="J113"/>
  <c r="BE122"/>
  <c r="BE123"/>
  <c r="BE127"/>
  <c r="BE128"/>
  <c r="BE129"/>
  <c r="BE131"/>
  <c r="BE134"/>
  <c r="BE137"/>
  <c i="3" r="E85"/>
  <c r="F91"/>
  <c r="F92"/>
  <c r="J113"/>
  <c r="J115"/>
  <c r="J116"/>
  <c r="BE122"/>
  <c r="BE126"/>
  <c i="4" r="J89"/>
  <c r="J92"/>
  <c r="F116"/>
  <c i="2" r="E85"/>
  <c r="F91"/>
  <c r="F92"/>
  <c r="BE124"/>
  <c r="BE125"/>
  <c r="BE126"/>
  <c r="BE130"/>
  <c r="BE132"/>
  <c r="BE133"/>
  <c r="BE136"/>
  <c i="3" r="BE123"/>
  <c r="BE124"/>
  <c r="BE127"/>
  <c i="4" r="E85"/>
  <c r="J91"/>
  <c r="F92"/>
  <c r="BE122"/>
  <c r="BE124"/>
  <c r="BE127"/>
  <c r="BE130"/>
  <c r="BE133"/>
  <c r="BK126"/>
  <c r="J126"/>
  <c r="J98"/>
  <c r="BK129"/>
  <c r="J129"/>
  <c r="J99"/>
  <c r="BK132"/>
  <c r="J132"/>
  <c r="J100"/>
  <c i="2" r="J34"/>
  <c i="1" r="AW95"/>
  <c i="3" r="J34"/>
  <c i="1" r="AW96"/>
  <c i="2" r="F34"/>
  <c i="1" r="BA95"/>
  <c i="2" r="F37"/>
  <c i="1" r="BD95"/>
  <c i="3" r="F35"/>
  <c i="1" r="BB96"/>
  <c i="4" r="F34"/>
  <c i="1" r="BA97"/>
  <c i="4" r="F35"/>
  <c i="1" r="BB97"/>
  <c i="4" r="F37"/>
  <c i="1" r="BD97"/>
  <c i="2" r="F36"/>
  <c i="1" r="BC95"/>
  <c i="3" r="F36"/>
  <c i="1" r="BC96"/>
  <c i="2" r="F35"/>
  <c i="1" r="BB95"/>
  <c i="3" r="F34"/>
  <c i="1" r="BA96"/>
  <c i="3" r="F37"/>
  <c i="1" r="BD96"/>
  <c i="4" r="J34"/>
  <c i="1" r="AW97"/>
  <c i="4" r="F36"/>
  <c i="1" r="BC97"/>
  <c i="3" l="1" r="R120"/>
  <c r="R119"/>
  <c i="2" r="P120"/>
  <c r="P119"/>
  <c i="1" r="AU95"/>
  <c i="2" r="T120"/>
  <c r="T119"/>
  <c i="3" r="T120"/>
  <c r="T119"/>
  <c r="P120"/>
  <c r="P119"/>
  <c i="1" r="AU96"/>
  <c i="2" r="R120"/>
  <c r="R119"/>
  <c r="BK120"/>
  <c r="J120"/>
  <c r="J97"/>
  <c i="3" r="BK120"/>
  <c r="BK119"/>
  <c r="J119"/>
  <c i="4" r="BK120"/>
  <c r="J120"/>
  <c r="J96"/>
  <c i="3" r="J30"/>
  <c i="1" r="AG96"/>
  <c r="BB94"/>
  <c r="W31"/>
  <c r="BD94"/>
  <c r="W33"/>
  <c i="2" r="F33"/>
  <c i="1" r="AZ95"/>
  <c i="2" r="J33"/>
  <c i="1" r="AV95"/>
  <c r="AT95"/>
  <c i="3" r="J33"/>
  <c i="1" r="AV96"/>
  <c r="AT96"/>
  <c r="BA94"/>
  <c r="W30"/>
  <c r="BC94"/>
  <c r="AY94"/>
  <c i="3" r="F33"/>
  <c i="1" r="AZ96"/>
  <c i="4" r="F33"/>
  <c i="1" r="AZ97"/>
  <c i="4" r="J33"/>
  <c i="1" r="AV97"/>
  <c r="AT97"/>
  <c i="3" l="1" r="J39"/>
  <c r="J96"/>
  <c r="J120"/>
  <c r="J97"/>
  <c i="2" r="BK119"/>
  <c r="J119"/>
  <c i="1" r="AN96"/>
  <c r="AZ94"/>
  <c r="AV94"/>
  <c r="AK29"/>
  <c r="AU94"/>
  <c r="AW94"/>
  <c r="AK30"/>
  <c r="W32"/>
  <c r="AX94"/>
  <c i="2" r="J30"/>
  <c i="1" r="AG95"/>
  <c r="AN95"/>
  <c i="4" r="J30"/>
  <c i="1" r="AG97"/>
  <c r="AN97"/>
  <c i="2" l="1" r="J39"/>
  <c r="J96"/>
  <c i="4" r="J39"/>
  <c i="1" r="W29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<sst xmlns="http://schemas.openxmlformats.org/spreadsheetml/2006/main">
  <si>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</si>
  <si>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</si>
  <si>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</si>
  <si>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</si>
  <si>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</si>
  <si>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{55ff1cc5-6ce6-4d8e-aeb2-90b4038ba4de}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</si>
  <si>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</si>
  <si>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</si>
  <si>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</si>
  <si>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</si>
  <si>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</si>
  <si>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</si>
  <si>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</si>
  <si>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</si>
  <si>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20201012201K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</si>
  <si>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</si>
  <si>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</si>
  <si>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Rekostrukce a vybavení odborných učeben na ZŠ Družba - konektivita</t>
  </si>
  <si>
    <t>KSO:</t>
  </si>
  <si>
    <t>801 3</t>
  </si>
  <si>
    <t>CC-CZ:</t>
  </si>
  <si>
    <t>Místo:</t>
  </si>
  <si>
    <t xml:space="preserve"> </t>
  </si>
  <si>
    <t>Datum:</t>
  </si>
  <si>
    <t>8. 4. 2019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</si>
  <si>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</si>
  <si>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</si>
  <si>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</si>
  <si>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</si>
  <si>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</si>
  <si>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</si>
  <si>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</si>
  <si>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</si>
  <si>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</si>
  <si>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</si>
  <si>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</si>
  <si>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</si>
  <si>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</si>
  <si>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</si>
  <si>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</si>
  <si>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</si>
  <si>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</si>
  <si>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</si>
  <si>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</si>
  <si>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</si>
  <si>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</si>
  <si>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</si>
  <si>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</si>
  <si>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</si>
  <si>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</si>
  <si>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</si>
  <si>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</si>
  <si>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</si>
  <si>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</si>
  <si>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</si>
  <si>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</si>
  <si>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</si>
  <si>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</si>
  <si>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</si>
  <si>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</si>
  <si>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</si>
  <si>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</si>
  <si>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</si>
  <si>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</si>
  <si>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</si>
  <si>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</si>
  <si>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</si>
  <si>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</si>
  <si>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</si>
  <si>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</si>
  <si>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</si>
  <si>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</si>
  <si>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</si>
  <si>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</si>
  <si>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</si>
  <si>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</si>
  <si>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</si>
  <si>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</si>
  <si>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</si>
  <si>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</si>
  <si>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</si>
  <si>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</si>
  <si>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</si>
  <si>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Konektivita ZŠ aktivní prvky</t>
  </si>
  <si>
    <t>STA</t>
  </si>
  <si>
    <t>1</t>
  </si>
  <si>
    <t>{8a917239-ae84-49d3-881f-f7d96b1366d0}</t>
  </si>
  <si>
    <t>2</t>
  </si>
  <si>
    <t>002</t>
  </si>
  <si>
    <t xml:space="preserve">konektivita MŠ aktivní prvky </t>
  </si>
  <si>
    <t>{a768f9da-83f9-4b94-8b3f-5a8fd5f0af97}</t>
  </si>
  <si>
    <t>003</t>
  </si>
  <si>
    <t xml:space="preserve">Ostatní a  vedlejší náklady</t>
  </si>
  <si>
    <t>{f0d5c065-e13c-459e-bb5d-3fb7ae12c58f}</t>
  </si>
  <si>
    <t>KRYCÍ LIST SOUPISU PRACÍ</t>
  </si>
  <si>
    <t>Objekt:</t>
  </si>
  <si>
    <t>001 - Konektivita ZŠ aktivní prvky</t>
  </si>
  <si>
    <t>REKAPITULACE ČLENĚNÍ SOUPISU PRACÍ</t>
  </si>
  <si>
    <t>Kód dílu - Popis</t>
  </si>
  <si>
    <t>Cena celkem [CZK]</t>
  </si>
  <si>
    <t>Náklady ze soupisu prací</t>
  </si>
  <si>
    <t>-1</t>
  </si>
  <si>
    <t>D1 - Aktivní prvky PC sítě</t>
  </si>
  <si>
    <t xml:space="preserve">    D2 - Zařízení</t>
  </si>
  <si>
    <t xml:space="preserve">    D3 -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</si>
  <si>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</si>
  <si>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</si>
  <si>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</si>
  <si>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</si>
  <si>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</si>
  <si>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</si>
  <si>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</si>
  <si>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</si>
  <si>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</si>
  <si>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</si>
  <si>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</si>
  <si>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</si>
  <si>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</si>
  <si>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</si>
  <si>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Aktivní prvky PC sítě</t>
  </si>
  <si>
    <t>ROZPOCET</t>
  </si>
  <si>
    <t>D2</t>
  </si>
  <si>
    <t>Zařízení</t>
  </si>
  <si>
    <t>K</t>
  </si>
  <si>
    <t>Pol1</t>
  </si>
  <si>
    <t>SRV: Server dle specifikace v technické zprávě</t>
  </si>
  <si>
    <t>ks</t>
  </si>
  <si>
    <t>4</t>
  </si>
  <si>
    <t>Pol18</t>
  </si>
  <si>
    <t xml:space="preserve">LogManagement (sběr a odesílání logů do centrálního logmgmt)  dle specifikace v technické zprávě</t>
  </si>
  <si>
    <t>924296760</t>
  </si>
  <si>
    <t>3</t>
  </si>
  <si>
    <t>Pol2</t>
  </si>
  <si>
    <t>Operační systém: oprační systém pro SERVER dle specifikace v technické zprávě</t>
  </si>
  <si>
    <t>Pol3</t>
  </si>
  <si>
    <t>UPS záložní zdroj: dle specifikace v technické zprávě</t>
  </si>
  <si>
    <t>6</t>
  </si>
  <si>
    <t>5</t>
  </si>
  <si>
    <t>Pol4</t>
  </si>
  <si>
    <t>NAS: datové úložiště dle specifikace v technické zprávě</t>
  </si>
  <si>
    <t>8</t>
  </si>
  <si>
    <t>Pol5</t>
  </si>
  <si>
    <t>SWITCH - 48 port: dle specifikace v technické zprávě</t>
  </si>
  <si>
    <t>10</t>
  </si>
  <si>
    <t>7</t>
  </si>
  <si>
    <t>Pol6</t>
  </si>
  <si>
    <t>SWITCH - 24 port: dle specifikace v technické zprávě</t>
  </si>
  <si>
    <t>12</t>
  </si>
  <si>
    <t>Pol7</t>
  </si>
  <si>
    <t>SWITCH - centrální: dle specifikace v technické zprávě</t>
  </si>
  <si>
    <t>14</t>
  </si>
  <si>
    <t>9</t>
  </si>
  <si>
    <t>Pol8</t>
  </si>
  <si>
    <t xml:space="preserve">SFP modul:  dle specifikace v technické zprávě</t>
  </si>
  <si>
    <t>16</t>
  </si>
  <si>
    <t>Pol9</t>
  </si>
  <si>
    <t>AP: přístupový bod WiFi dle specifikace v technické zprávě</t>
  </si>
  <si>
    <t>18</t>
  </si>
  <si>
    <t>11</t>
  </si>
  <si>
    <t>Pol10</t>
  </si>
  <si>
    <t>AP:přístupový bod WiFi učebna PC dle specifikace v technické zprávě</t>
  </si>
  <si>
    <t>20</t>
  </si>
  <si>
    <t>Pol11</t>
  </si>
  <si>
    <t>FW - FIREWALL: dle specifikace v technické zprávě</t>
  </si>
  <si>
    <t>22</t>
  </si>
  <si>
    <t>13</t>
  </si>
  <si>
    <t>Pol12</t>
  </si>
  <si>
    <t>Splnění Standardu konektivity škol dle specifikace v technické zprávě</t>
  </si>
  <si>
    <t>24</t>
  </si>
  <si>
    <t>D3</t>
  </si>
  <si>
    <t>Ostatní</t>
  </si>
  <si>
    <t>Pol13</t>
  </si>
  <si>
    <t>Seznámení obsluhy s provozem a obsluhou zařízení</t>
  </si>
  <si>
    <t>26</t>
  </si>
  <si>
    <t>Pol14</t>
  </si>
  <si>
    <t>Kofigurace, oživení, nastavení</t>
  </si>
  <si>
    <t>28</t>
  </si>
  <si>
    <t xml:space="preserve">002 - konektivita MŠ aktivní prvky </t>
  </si>
  <si>
    <t>UPS záložní zdroj dle specifikace v technické zprávě</t>
  </si>
  <si>
    <t>Pol16</t>
  </si>
  <si>
    <t>Pol17</t>
  </si>
  <si>
    <t>Pol20</t>
  </si>
  <si>
    <t>Pol21</t>
  </si>
  <si>
    <t xml:space="preserve">003 - Ostatní a  vedlejší náklady</t>
  </si>
  <si>
    <t>VRN1 - Průzkumné, geodetické a projektové práce</t>
  </si>
  <si>
    <t>VRN3 - Zařízení staveniště</t>
  </si>
  <si>
    <t>VRN4 - Inženýrská činnost</t>
  </si>
  <si>
    <t>VRN9 - Ostatní náklady</t>
  </si>
  <si>
    <t>VRN1</t>
  </si>
  <si>
    <t>Průzkumné, geodetické a projektové práce</t>
  </si>
  <si>
    <t>013254000</t>
  </si>
  <si>
    <t>Dokumentace skutečného provedení stavby</t>
  </si>
  <si>
    <t>soubor</t>
  </si>
  <si>
    <t>CS ÚRS 2016 01</t>
  </si>
  <si>
    <t>1024</t>
  </si>
  <si>
    <t>-450151066</t>
  </si>
  <si>
    <t>P</t>
  </si>
  <si>
    <t>Poznámka k položce:_x000d_
Dokumentace skutečného provedení v rozsahu dle platné vyhlášky na dokumentaci staveb v počtu dle SOD a VOP (5 x papírově a 1 x elektronicky ve formátu DWG a PDF)</t>
  </si>
  <si>
    <t>013254101</t>
  </si>
  <si>
    <t xml:space="preserve">Monitoring v průběhu výstavby </t>
  </si>
  <si>
    <t>1403777695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</si>
  <si>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</si>
  <si>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</si>
  <si>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</si>
  <si>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</si>
  <si>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</si>
  <si>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806765039</t>
  </si>
  <si>
    <t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</t>
  </si>
  <si>
    <t>VRN4</t>
  </si>
  <si>
    <t>Inženýrská činnost</t>
  </si>
  <si>
    <t>043103000</t>
  </si>
  <si>
    <t xml:space="preserve">Náklady na provedení zkoušek, revizí a měření </t>
  </si>
  <si>
    <t>1693893157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</si>
  <si>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</si>
  <si>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VRN9</t>
  </si>
  <si>
    <t>Ostatní náklady</t>
  </si>
  <si>
    <t>091003007</t>
  </si>
  <si>
    <t>Kompletační a koordinační činnost</t>
  </si>
  <si>
    <t>-995715084</t>
  </si>
  <si>
    <t xml:space="preserve">Poznámka k položce:_x000d_
položka obsahuje :_x000d_
_x000d_
koordinaci s ostatními dodavateli samostatných VZ (interiéry,STAVBA , ITI, pomůcky)_x000d_
kompletní dokladová část dle SoD (revize, atesty, certifikáty, prohlášení o shodě) pro předání a převzetí dokončeného díla a pro zajištění kolaudačního souhlasu_x000d_
náklady na individuální zkoušky dodaných a smontovaných technologických_x000d_
zařízení včetně  komplexního vyzkoušení_x000d_
náklady zhotovitele na vypracování provozních řádů pro trvalý provoz_x000d_
náklady na předání všech návodů k obsluze a údržbě pro technologická zařízení a_x000d_
náklady na zaškolení obsluhy objednatele_x000d_
_x000d_
_x000d_
_x000d_
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</si>
</sst>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20201012201K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Rekostrukce a vybavení odborných učeben na ZŠ Družba - konektivita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21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23</v>
      </c>
      <c r="AJ87" s="37"/>
      <c r="AK87" s="37"/>
      <c r="AL87" s="37"/>
      <c r="AM87" s="76" t="str">
        <f>IF(AN8= "","",AN8)</f>
        <v>8. 4. 2019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25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Statutární město Karviná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>ATRIS s.r.o.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Barbora Kyšková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19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'001 - Konektivita ZŠ akti...'!J30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'001 - Konektivita ZŠ akti...'!P119</f>
        <v>0</v>
      </c>
      <c r="AV95" s="125">
        <f>'001 - Konektivita ZŠ akti...'!J33</f>
        <v>0</v>
      </c>
      <c r="AW95" s="125">
        <f>'001 - Konektivita ZŠ akti...'!J34</f>
        <v>0</v>
      </c>
      <c r="AX95" s="125">
        <f>'001 - Konektivita ZŠ akti...'!J35</f>
        <v>0</v>
      </c>
      <c r="AY95" s="125">
        <f>'001 - Konektivita ZŠ akti...'!J36</f>
        <v>0</v>
      </c>
      <c r="AZ95" s="125">
        <f>'001 - Konektivita ZŠ akti...'!F33</f>
        <v>0</v>
      </c>
      <c r="BA95" s="125">
        <f>'001 - Konektivita ZŠ akti...'!F34</f>
        <v>0</v>
      </c>
      <c r="BB95" s="125">
        <f>'001 - Konektivita ZŠ akti...'!F35</f>
        <v>0</v>
      </c>
      <c r="BC95" s="125">
        <f>'001 - Konektivita ZŠ akti...'!F36</f>
        <v>0</v>
      </c>
      <c r="BD95" s="127">
        <f>'001 - Konektivita ZŠ akti...'!F37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16.5" customHeight="1">
      <c r="A96" s="116" t="s">
        <v>81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'002 - konektivita MŠ akti...'!J30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4">
        <v>0</v>
      </c>
      <c r="AT96" s="125">
        <f>ROUND(SUM(AV96:AW96),2)</f>
        <v>0</v>
      </c>
      <c r="AU96" s="126">
        <f>'002 - konektivita MŠ akti...'!P119</f>
        <v>0</v>
      </c>
      <c r="AV96" s="125">
        <f>'002 - konektivita MŠ akti...'!J33</f>
        <v>0</v>
      </c>
      <c r="AW96" s="125">
        <f>'002 - konektivita MŠ akti...'!J34</f>
        <v>0</v>
      </c>
      <c r="AX96" s="125">
        <f>'002 - konektivita MŠ akti...'!J35</f>
        <v>0</v>
      </c>
      <c r="AY96" s="125">
        <f>'002 - konektivita MŠ akti...'!J36</f>
        <v>0</v>
      </c>
      <c r="AZ96" s="125">
        <f>'002 - konektivita MŠ akti...'!F33</f>
        <v>0</v>
      </c>
      <c r="BA96" s="125">
        <f>'002 - konektivita MŠ akti...'!F34</f>
        <v>0</v>
      </c>
      <c r="BB96" s="125">
        <f>'002 - konektivita MŠ akti...'!F35</f>
        <v>0</v>
      </c>
      <c r="BC96" s="125">
        <f>'002 - konektivita MŠ akti...'!F36</f>
        <v>0</v>
      </c>
      <c r="BD96" s="127">
        <f>'002 - konektivita MŠ akti...'!F37</f>
        <v>0</v>
      </c>
      <c r="BE96" s="7"/>
      <c r="BT96" s="128" t="s">
        <v>85</v>
      </c>
      <c r="BV96" s="128" t="s">
        <v>79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7" customFormat="1" ht="16.5" customHeight="1">
      <c r="A97" s="116" t="s">
        <v>81</v>
      </c>
      <c r="B97" s="117"/>
      <c r="C97" s="118"/>
      <c r="D97" s="119" t="s">
        <v>91</v>
      </c>
      <c r="E97" s="119"/>
      <c r="F97" s="119"/>
      <c r="G97" s="119"/>
      <c r="H97" s="119"/>
      <c r="I97" s="120"/>
      <c r="J97" s="119" t="s">
        <v>92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'003 - Ostatní a  vedlejší...'!J30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84</v>
      </c>
      <c r="AR97" s="123"/>
      <c r="AS97" s="129">
        <v>0</v>
      </c>
      <c r="AT97" s="130">
        <f>ROUND(SUM(AV97:AW97),2)</f>
        <v>0</v>
      </c>
      <c r="AU97" s="131">
        <f>'003 - Ostatní a  vedlejší...'!P120</f>
        <v>0</v>
      </c>
      <c r="AV97" s="130">
        <f>'003 - Ostatní a  vedlejší...'!J33</f>
        <v>0</v>
      </c>
      <c r="AW97" s="130">
        <f>'003 - Ostatní a  vedlejší...'!J34</f>
        <v>0</v>
      </c>
      <c r="AX97" s="130">
        <f>'003 - Ostatní a  vedlejší...'!J35</f>
        <v>0</v>
      </c>
      <c r="AY97" s="130">
        <f>'003 - Ostatní a  vedlejší...'!J36</f>
        <v>0</v>
      </c>
      <c r="AZ97" s="130">
        <f>'003 - Ostatní a  vedlejší...'!F33</f>
        <v>0</v>
      </c>
      <c r="BA97" s="130">
        <f>'003 - Ostatní a  vedlejší...'!F34</f>
        <v>0</v>
      </c>
      <c r="BB97" s="130">
        <f>'003 - Ostatní a  vedlejší...'!F35</f>
        <v>0</v>
      </c>
      <c r="BC97" s="130">
        <f>'003 - Ostatní a  vedlejší...'!F36</f>
        <v>0</v>
      </c>
      <c r="BD97" s="132">
        <f>'003 - Ostatní a  vedlejší...'!F37</f>
        <v>0</v>
      </c>
      <c r="BE97" s="7"/>
      <c r="BT97" s="128" t="s">
        <v>85</v>
      </c>
      <c r="BV97" s="128" t="s">
        <v>79</v>
      </c>
      <c r="BW97" s="128" t="s">
        <v>93</v>
      </c>
      <c r="BX97" s="128" t="s">
        <v>5</v>
      </c>
      <c r="CL97" s="128" t="s">
        <v>1</v>
      </c>
      <c r="CM97" s="128" t="s">
        <v>87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xPtjhav7aIaL1M5ev0t9CLGtriaiI1GBS+eumpf90RMIN3hJNZ6mc41+2X0WMFVuOwnXx/fYsBie9jmzc0BvNg==" hashValue="Pu6gPyUy76Bf0rmTAm17emmp6clYYKg6irXxGVmMQw/sMIINqa2uuT8YfUeeIPCoWMvZvKGg53l98EsQX0RL/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01 - Konektivita ZŠ akti...'!C2" display="/"/>
    <hyperlink ref="A96" location="'002 - konektivita MŠ akti...'!C2" display="/"/>
    <hyperlink ref="A97" location="'003 - Ostatní a  vedlejš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87</v>
      </c>
    </row>
    <row r="4" hidden="1" s="1" customFormat="1" ht="24.96" customHeight="1">
      <c r="B4" s="17"/>
      <c r="D4" s="137" t="s">
        <v>94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Rekostrukce a vybavení odborných učeben na ZŠ Družba - konektivita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95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96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20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21</v>
      </c>
      <c r="E12" s="35"/>
      <c r="F12" s="143" t="s">
        <v>22</v>
      </c>
      <c r="G12" s="35"/>
      <c r="H12" s="35"/>
      <c r="I12" s="144" t="s">
        <v>23</v>
      </c>
      <c r="J12" s="145" t="str">
        <f>'Rekapitulace stavby'!AN8</f>
        <v>8. 4. 2019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25</v>
      </c>
      <c r="E14" s="35"/>
      <c r="F14" s="35"/>
      <c r="G14" s="35"/>
      <c r="H14" s="35"/>
      <c r="I14" s="144" t="s">
        <v>26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>Statutární město Karviná</v>
      </c>
      <c r="F15" s="35"/>
      <c r="G15" s="35"/>
      <c r="H15" s="35"/>
      <c r="I15" s="144" t="s">
        <v>28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29</v>
      </c>
      <c r="E17" s="35"/>
      <c r="F17" s="35"/>
      <c r="G17" s="35"/>
      <c r="H17" s="35"/>
      <c r="I17" s="144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31</v>
      </c>
      <c r="E20" s="35"/>
      <c r="F20" s="35"/>
      <c r="G20" s="35"/>
      <c r="H20" s="35"/>
      <c r="I20" s="144" t="s">
        <v>26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>ATRIS s.r.o.</v>
      </c>
      <c r="F21" s="35"/>
      <c r="G21" s="35"/>
      <c r="H21" s="35"/>
      <c r="I21" s="144" t="s">
        <v>28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26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>Barbora Kyšková</v>
      </c>
      <c r="F24" s="35"/>
      <c r="G24" s="35"/>
      <c r="H24" s="35"/>
      <c r="I24" s="144" t="s">
        <v>28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37</v>
      </c>
      <c r="E30" s="35"/>
      <c r="F30" s="35"/>
      <c r="G30" s="35"/>
      <c r="H30" s="35"/>
      <c r="I30" s="141"/>
      <c r="J30" s="154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39</v>
      </c>
      <c r="G32" s="35"/>
      <c r="H32" s="35"/>
      <c r="I32" s="156" t="s">
        <v>38</v>
      </c>
      <c r="J32" s="15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41</v>
      </c>
      <c r="E33" s="139" t="s">
        <v>42</v>
      </c>
      <c r="F33" s="158">
        <f>ROUND((SUM(BE119:BE137)),  2)</f>
        <v>0</v>
      </c>
      <c r="G33" s="35"/>
      <c r="H33" s="35"/>
      <c r="I33" s="159">
        <v>0.20999999999999999</v>
      </c>
      <c r="J33" s="158">
        <f>ROUND(((SUM(BE119:BE137))*I33),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43</v>
      </c>
      <c r="F34" s="158">
        <f>ROUND((SUM(BF119:BF137)),  2)</f>
        <v>0</v>
      </c>
      <c r="G34" s="35"/>
      <c r="H34" s="35"/>
      <c r="I34" s="159">
        <v>0.14999999999999999</v>
      </c>
      <c r="J34" s="158">
        <f>ROUND(((SUM(BF119:BF137))*I34),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44</v>
      </c>
      <c r="F35" s="158">
        <f>ROUND((SUM(BG119:BG137)),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45</v>
      </c>
      <c r="F36" s="158">
        <f>ROUND((SUM(BH119:BH137)),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8">
        <f>ROUND((SUM(BI119:BI137)),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50</v>
      </c>
      <c r="E50" s="169"/>
      <c r="F50" s="169"/>
      <c r="G50" s="168" t="s">
        <v>51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4"/>
      <c r="J61" s="175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54</v>
      </c>
      <c r="E65" s="176"/>
      <c r="F65" s="176"/>
      <c r="G65" s="168" t="s">
        <v>55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4"/>
      <c r="J76" s="175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Rekostrukce a vybavení odborných učeben na ZŠ Družba - konektivita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001 - Konektivita ZŠ aktivní prvky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144" t="s">
        <v>23</v>
      </c>
      <c r="J89" s="76" t="str">
        <f>IF(J12="","",J12)</f>
        <v>8. 4. 2019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Statutární město Karviná</v>
      </c>
      <c r="G91" s="37"/>
      <c r="H91" s="37"/>
      <c r="I91" s="144" t="s">
        <v>31</v>
      </c>
      <c r="J91" s="33" t="str">
        <f>E21</f>
        <v>ATRIS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Barbora Kyšková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98</v>
      </c>
      <c r="D94" s="186"/>
      <c r="E94" s="186"/>
      <c r="F94" s="186"/>
      <c r="G94" s="186"/>
      <c r="H94" s="186"/>
      <c r="I94" s="187"/>
      <c r="J94" s="188" t="s">
        <v>99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100</v>
      </c>
      <c r="D96" s="37"/>
      <c r="E96" s="37"/>
      <c r="F96" s="37"/>
      <c r="G96" s="37"/>
      <c r="H96" s="37"/>
      <c r="I96" s="141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90"/>
      <c r="C97" s="191"/>
      <c r="D97" s="192" t="s">
        <v>102</v>
      </c>
      <c r="E97" s="193"/>
      <c r="F97" s="193"/>
      <c r="G97" s="193"/>
      <c r="H97" s="193"/>
      <c r="I97" s="194"/>
      <c r="J97" s="195">
        <f>J120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103</v>
      </c>
      <c r="E98" s="200"/>
      <c r="F98" s="200"/>
      <c r="G98" s="200"/>
      <c r="H98" s="200"/>
      <c r="I98" s="201"/>
      <c r="J98" s="202">
        <f>J121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104</v>
      </c>
      <c r="E99" s="200"/>
      <c r="F99" s="200"/>
      <c r="G99" s="200"/>
      <c r="H99" s="200"/>
      <c r="I99" s="201"/>
      <c r="J99" s="202">
        <f>J135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141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180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183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105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4" t="str">
        <f>E7</f>
        <v>Rekostrukce a vybavení odborných učeben na ZŠ Družba - konektivita</v>
      </c>
      <c r="F109" s="29"/>
      <c r="G109" s="29"/>
      <c r="H109" s="29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95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001 - Konektivita ZŠ aktivní prvky</v>
      </c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21</v>
      </c>
      <c r="D113" s="37"/>
      <c r="E113" s="37"/>
      <c r="F113" s="24" t="str">
        <f>F12</f>
        <v xml:space="preserve"> </v>
      </c>
      <c r="G113" s="37"/>
      <c r="H113" s="37"/>
      <c r="I113" s="144" t="s">
        <v>23</v>
      </c>
      <c r="J113" s="76" t="str">
        <f>IF(J12="","",J12)</f>
        <v>8. 4. 2019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25</v>
      </c>
      <c r="D115" s="37"/>
      <c r="E115" s="37"/>
      <c r="F115" s="24" t="str">
        <f>E15</f>
        <v>Statutární město Karviná</v>
      </c>
      <c r="G115" s="37"/>
      <c r="H115" s="37"/>
      <c r="I115" s="144" t="s">
        <v>31</v>
      </c>
      <c r="J115" s="33" t="str">
        <f>E21</f>
        <v>ATRIS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29</v>
      </c>
      <c r="D116" s="37"/>
      <c r="E116" s="37"/>
      <c r="F116" s="24" t="str">
        <f>IF(E18="","",E18)</f>
        <v>Vyplň údaj</v>
      </c>
      <c r="G116" s="37"/>
      <c r="H116" s="37"/>
      <c r="I116" s="144" t="s">
        <v>34</v>
      </c>
      <c r="J116" s="33" t="str">
        <f>E24</f>
        <v>Barbora Kyšková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204"/>
      <c r="B118" s="205"/>
      <c r="C118" s="206" t="s">
        <v>106</v>
      </c>
      <c r="D118" s="207" t="s">
        <v>62</v>
      </c>
      <c r="E118" s="207" t="s">
        <v>58</v>
      </c>
      <c r="F118" s="207" t="s">
        <v>59</v>
      </c>
      <c r="G118" s="207" t="s">
        <v>107</v>
      </c>
      <c r="H118" s="207" t="s">
        <v>108</v>
      </c>
      <c r="I118" s="208" t="s">
        <v>109</v>
      </c>
      <c r="J118" s="207" t="s">
        <v>99</v>
      </c>
      <c r="K118" s="209" t="s">
        <v>110</v>
      </c>
      <c r="L118" s="210"/>
      <c r="M118" s="97" t="s">
        <v>1</v>
      </c>
      <c r="N118" s="98" t="s">
        <v>41</v>
      </c>
      <c r="O118" s="98" t="s">
        <v>111</v>
      </c>
      <c r="P118" s="98" t="s">
        <v>112</v>
      </c>
      <c r="Q118" s="98" t="s">
        <v>113</v>
      </c>
      <c r="R118" s="98" t="s">
        <v>114</v>
      </c>
      <c r="S118" s="98" t="s">
        <v>115</v>
      </c>
      <c r="T118" s="99" t="s">
        <v>116</v>
      </c>
      <c r="U118" s="204"/>
      <c r="V118" s="204"/>
      <c r="W118" s="204"/>
      <c r="X118" s="204"/>
      <c r="Y118" s="204"/>
      <c r="Z118" s="204"/>
      <c r="AA118" s="204"/>
      <c r="AB118" s="204"/>
      <c r="AC118" s="204"/>
      <c r="AD118" s="204"/>
      <c r="AE118" s="204"/>
    </row>
    <row r="119" s="2" customFormat="1" ht="22.8" customHeight="1">
      <c r="A119" s="35"/>
      <c r="B119" s="36"/>
      <c r="C119" s="104" t="s">
        <v>117</v>
      </c>
      <c r="D119" s="37"/>
      <c r="E119" s="37"/>
      <c r="F119" s="37"/>
      <c r="G119" s="37"/>
      <c r="H119" s="37"/>
      <c r="I119" s="141"/>
      <c r="J119" s="211">
        <f>BK119</f>
        <v>0</v>
      </c>
      <c r="K119" s="37"/>
      <c r="L119" s="41"/>
      <c r="M119" s="100"/>
      <c r="N119" s="212"/>
      <c r="O119" s="101"/>
      <c r="P119" s="213">
        <f>P120</f>
        <v>0</v>
      </c>
      <c r="Q119" s="101"/>
      <c r="R119" s="213">
        <f>R120</f>
        <v>0</v>
      </c>
      <c r="S119" s="101"/>
      <c r="T119" s="214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101</v>
      </c>
      <c r="BK119" s="215">
        <f>BK120</f>
        <v>0</v>
      </c>
    </row>
    <row r="120" s="12" customFormat="1" ht="25.92" customHeight="1">
      <c r="A120" s="12"/>
      <c r="B120" s="216"/>
      <c r="C120" s="217"/>
      <c r="D120" s="218" t="s">
        <v>76</v>
      </c>
      <c r="E120" s="219" t="s">
        <v>118</v>
      </c>
      <c r="F120" s="219" t="s">
        <v>119</v>
      </c>
      <c r="G120" s="217"/>
      <c r="H120" s="217"/>
      <c r="I120" s="220"/>
      <c r="J120" s="221">
        <f>BK120</f>
        <v>0</v>
      </c>
      <c r="K120" s="217"/>
      <c r="L120" s="222"/>
      <c r="M120" s="223"/>
      <c r="N120" s="224"/>
      <c r="O120" s="224"/>
      <c r="P120" s="225">
        <f>P121+P135</f>
        <v>0</v>
      </c>
      <c r="Q120" s="224"/>
      <c r="R120" s="225">
        <f>R121+R135</f>
        <v>0</v>
      </c>
      <c r="S120" s="224"/>
      <c r="T120" s="226">
        <f>T121+T135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7" t="s">
        <v>85</v>
      </c>
      <c r="AT120" s="228" t="s">
        <v>76</v>
      </c>
      <c r="AU120" s="228" t="s">
        <v>77</v>
      </c>
      <c r="AY120" s="227" t="s">
        <v>120</v>
      </c>
      <c r="BK120" s="229">
        <f>BK121+BK135</f>
        <v>0</v>
      </c>
    </row>
    <row r="121" s="12" customFormat="1" ht="22.8" customHeight="1">
      <c r="A121" s="12"/>
      <c r="B121" s="216"/>
      <c r="C121" s="217"/>
      <c r="D121" s="218" t="s">
        <v>76</v>
      </c>
      <c r="E121" s="230" t="s">
        <v>121</v>
      </c>
      <c r="F121" s="230" t="s">
        <v>122</v>
      </c>
      <c r="G121" s="217"/>
      <c r="H121" s="217"/>
      <c r="I121" s="220"/>
      <c r="J121" s="231">
        <f>BK121</f>
        <v>0</v>
      </c>
      <c r="K121" s="217"/>
      <c r="L121" s="222"/>
      <c r="M121" s="223"/>
      <c r="N121" s="224"/>
      <c r="O121" s="224"/>
      <c r="P121" s="225">
        <f>SUM(P122:P134)</f>
        <v>0</v>
      </c>
      <c r="Q121" s="224"/>
      <c r="R121" s="225">
        <f>SUM(R122:R134)</f>
        <v>0</v>
      </c>
      <c r="S121" s="224"/>
      <c r="T121" s="226">
        <f>SUM(T122:T134)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7" t="s">
        <v>85</v>
      </c>
      <c r="AT121" s="228" t="s">
        <v>76</v>
      </c>
      <c r="AU121" s="228" t="s">
        <v>85</v>
      </c>
      <c r="AY121" s="227" t="s">
        <v>120</v>
      </c>
      <c r="BK121" s="229">
        <f>SUM(BK122:BK134)</f>
        <v>0</v>
      </c>
    </row>
    <row r="122" s="2" customFormat="1" ht="16.5" customHeight="1">
      <c r="A122" s="35"/>
      <c r="B122" s="36"/>
      <c r="C122" s="232" t="s">
        <v>85</v>
      </c>
      <c r="D122" s="232" t="s">
        <v>123</v>
      </c>
      <c r="E122" s="233" t="s">
        <v>124</v>
      </c>
      <c r="F122" s="234" t="s">
        <v>125</v>
      </c>
      <c r="G122" s="235" t="s">
        <v>126</v>
      </c>
      <c r="H122" s="236">
        <v>1</v>
      </c>
      <c r="I122" s="237"/>
      <c r="J122" s="238">
        <f>ROUND(I122*H122,2)</f>
        <v>0</v>
      </c>
      <c r="K122" s="234" t="s">
        <v>1</v>
      </c>
      <c r="L122" s="41"/>
      <c r="M122" s="239" t="s">
        <v>1</v>
      </c>
      <c r="N122" s="240" t="s">
        <v>42</v>
      </c>
      <c r="O122" s="88"/>
      <c r="P122" s="241">
        <f>O122*H122</f>
        <v>0</v>
      </c>
      <c r="Q122" s="241">
        <v>0</v>
      </c>
      <c r="R122" s="241">
        <f>Q122*H122</f>
        <v>0</v>
      </c>
      <c r="S122" s="241">
        <v>0</v>
      </c>
      <c r="T122" s="24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43" t="s">
        <v>127</v>
      </c>
      <c r="AT122" s="243" t="s">
        <v>123</v>
      </c>
      <c r="AU122" s="243" t="s">
        <v>87</v>
      </c>
      <c r="AY122" s="14" t="s">
        <v>120</v>
      </c>
      <c r="BE122" s="244">
        <f>IF(N122="základní",J122,0)</f>
        <v>0</v>
      </c>
      <c r="BF122" s="244">
        <f>IF(N122="snížená",J122,0)</f>
        <v>0</v>
      </c>
      <c r="BG122" s="244">
        <f>IF(N122="zákl. přenesená",J122,0)</f>
        <v>0</v>
      </c>
      <c r="BH122" s="244">
        <f>IF(N122="sníž. přenesená",J122,0)</f>
        <v>0</v>
      </c>
      <c r="BI122" s="244">
        <f>IF(N122="nulová",J122,0)</f>
        <v>0</v>
      </c>
      <c r="BJ122" s="14" t="s">
        <v>85</v>
      </c>
      <c r="BK122" s="244">
        <f>ROUND(I122*H122,2)</f>
        <v>0</v>
      </c>
      <c r="BL122" s="14" t="s">
        <v>127</v>
      </c>
      <c r="BM122" s="243" t="s">
        <v>87</v>
      </c>
    </row>
    <row r="123" s="2" customFormat="1" ht="21.75" customHeight="1">
      <c r="A123" s="35"/>
      <c r="B123" s="36"/>
      <c r="C123" s="232" t="s">
        <v>87</v>
      </c>
      <c r="D123" s="232" t="s">
        <v>123</v>
      </c>
      <c r="E123" s="233" t="s">
        <v>128</v>
      </c>
      <c r="F123" s="234" t="s">
        <v>129</v>
      </c>
      <c r="G123" s="235" t="s">
        <v>126</v>
      </c>
      <c r="H123" s="236">
        <v>1</v>
      </c>
      <c r="I123" s="237"/>
      <c r="J123" s="238">
        <f>ROUND(I123*H123,2)</f>
        <v>0</v>
      </c>
      <c r="K123" s="234" t="s">
        <v>1</v>
      </c>
      <c r="L123" s="41"/>
      <c r="M123" s="239" t="s">
        <v>1</v>
      </c>
      <c r="N123" s="240" t="s">
        <v>42</v>
      </c>
      <c r="O123" s="88"/>
      <c r="P123" s="241">
        <f>O123*H123</f>
        <v>0</v>
      </c>
      <c r="Q123" s="241">
        <v>0</v>
      </c>
      <c r="R123" s="241">
        <f>Q123*H123</f>
        <v>0</v>
      </c>
      <c r="S123" s="241">
        <v>0</v>
      </c>
      <c r="T123" s="24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43" t="s">
        <v>127</v>
      </c>
      <c r="AT123" s="243" t="s">
        <v>123</v>
      </c>
      <c r="AU123" s="243" t="s">
        <v>87</v>
      </c>
      <c r="AY123" s="14" t="s">
        <v>120</v>
      </c>
      <c r="BE123" s="244">
        <f>IF(N123="základní",J123,0)</f>
        <v>0</v>
      </c>
      <c r="BF123" s="244">
        <f>IF(N123="snížená",J123,0)</f>
        <v>0</v>
      </c>
      <c r="BG123" s="244">
        <f>IF(N123="zákl. přenesená",J123,0)</f>
        <v>0</v>
      </c>
      <c r="BH123" s="244">
        <f>IF(N123="sníž. přenesená",J123,0)</f>
        <v>0</v>
      </c>
      <c r="BI123" s="244">
        <f>IF(N123="nulová",J123,0)</f>
        <v>0</v>
      </c>
      <c r="BJ123" s="14" t="s">
        <v>85</v>
      </c>
      <c r="BK123" s="244">
        <f>ROUND(I123*H123,2)</f>
        <v>0</v>
      </c>
      <c r="BL123" s="14" t="s">
        <v>127</v>
      </c>
      <c r="BM123" s="243" t="s">
        <v>130</v>
      </c>
    </row>
    <row r="124" s="2" customFormat="1" ht="21.75" customHeight="1">
      <c r="A124" s="35"/>
      <c r="B124" s="36"/>
      <c r="C124" s="232" t="s">
        <v>131</v>
      </c>
      <c r="D124" s="232" t="s">
        <v>123</v>
      </c>
      <c r="E124" s="233" t="s">
        <v>132</v>
      </c>
      <c r="F124" s="234" t="s">
        <v>133</v>
      </c>
      <c r="G124" s="235" t="s">
        <v>126</v>
      </c>
      <c r="H124" s="236">
        <v>1</v>
      </c>
      <c r="I124" s="237"/>
      <c r="J124" s="238">
        <f>ROUND(I124*H124,2)</f>
        <v>0</v>
      </c>
      <c r="K124" s="234" t="s">
        <v>1</v>
      </c>
      <c r="L124" s="41"/>
      <c r="M124" s="239" t="s">
        <v>1</v>
      </c>
      <c r="N124" s="240" t="s">
        <v>42</v>
      </c>
      <c r="O124" s="88"/>
      <c r="P124" s="241">
        <f>O124*H124</f>
        <v>0</v>
      </c>
      <c r="Q124" s="241">
        <v>0</v>
      </c>
      <c r="R124" s="241">
        <f>Q124*H124</f>
        <v>0</v>
      </c>
      <c r="S124" s="241">
        <v>0</v>
      </c>
      <c r="T124" s="24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3" t="s">
        <v>127</v>
      </c>
      <c r="AT124" s="243" t="s">
        <v>123</v>
      </c>
      <c r="AU124" s="243" t="s">
        <v>87</v>
      </c>
      <c r="AY124" s="14" t="s">
        <v>120</v>
      </c>
      <c r="BE124" s="244">
        <f>IF(N124="základní",J124,0)</f>
        <v>0</v>
      </c>
      <c r="BF124" s="244">
        <f>IF(N124="snížená",J124,0)</f>
        <v>0</v>
      </c>
      <c r="BG124" s="244">
        <f>IF(N124="zákl. přenesená",J124,0)</f>
        <v>0</v>
      </c>
      <c r="BH124" s="244">
        <f>IF(N124="sníž. přenesená",J124,0)</f>
        <v>0</v>
      </c>
      <c r="BI124" s="244">
        <f>IF(N124="nulová",J124,0)</f>
        <v>0</v>
      </c>
      <c r="BJ124" s="14" t="s">
        <v>85</v>
      </c>
      <c r="BK124" s="244">
        <f>ROUND(I124*H124,2)</f>
        <v>0</v>
      </c>
      <c r="BL124" s="14" t="s">
        <v>127</v>
      </c>
      <c r="BM124" s="243" t="s">
        <v>127</v>
      </c>
    </row>
    <row r="125" s="2" customFormat="1" ht="16.5" customHeight="1">
      <c r="A125" s="35"/>
      <c r="B125" s="36"/>
      <c r="C125" s="232" t="s">
        <v>127</v>
      </c>
      <c r="D125" s="232" t="s">
        <v>123</v>
      </c>
      <c r="E125" s="233" t="s">
        <v>134</v>
      </c>
      <c r="F125" s="234" t="s">
        <v>135</v>
      </c>
      <c r="G125" s="235" t="s">
        <v>126</v>
      </c>
      <c r="H125" s="236">
        <v>1</v>
      </c>
      <c r="I125" s="237"/>
      <c r="J125" s="238">
        <f>ROUND(I125*H125,2)</f>
        <v>0</v>
      </c>
      <c r="K125" s="234" t="s">
        <v>1</v>
      </c>
      <c r="L125" s="41"/>
      <c r="M125" s="239" t="s">
        <v>1</v>
      </c>
      <c r="N125" s="240" t="s">
        <v>42</v>
      </c>
      <c r="O125" s="88"/>
      <c r="P125" s="241">
        <f>O125*H125</f>
        <v>0</v>
      </c>
      <c r="Q125" s="241">
        <v>0</v>
      </c>
      <c r="R125" s="241">
        <f>Q125*H125</f>
        <v>0</v>
      </c>
      <c r="S125" s="241">
        <v>0</v>
      </c>
      <c r="T125" s="24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3" t="s">
        <v>127</v>
      </c>
      <c r="AT125" s="243" t="s">
        <v>123</v>
      </c>
      <c r="AU125" s="243" t="s">
        <v>87</v>
      </c>
      <c r="AY125" s="14" t="s">
        <v>120</v>
      </c>
      <c r="BE125" s="244">
        <f>IF(N125="základní",J125,0)</f>
        <v>0</v>
      </c>
      <c r="BF125" s="244">
        <f>IF(N125="snížená",J125,0)</f>
        <v>0</v>
      </c>
      <c r="BG125" s="244">
        <f>IF(N125="zákl. přenesená",J125,0)</f>
        <v>0</v>
      </c>
      <c r="BH125" s="244">
        <f>IF(N125="sníž. přenesená",J125,0)</f>
        <v>0</v>
      </c>
      <c r="BI125" s="244">
        <f>IF(N125="nulová",J125,0)</f>
        <v>0</v>
      </c>
      <c r="BJ125" s="14" t="s">
        <v>85</v>
      </c>
      <c r="BK125" s="244">
        <f>ROUND(I125*H125,2)</f>
        <v>0</v>
      </c>
      <c r="BL125" s="14" t="s">
        <v>127</v>
      </c>
      <c r="BM125" s="243" t="s">
        <v>136</v>
      </c>
    </row>
    <row r="126" s="2" customFormat="1" ht="16.5" customHeight="1">
      <c r="A126" s="35"/>
      <c r="B126" s="36"/>
      <c r="C126" s="232" t="s">
        <v>137</v>
      </c>
      <c r="D126" s="232" t="s">
        <v>123</v>
      </c>
      <c r="E126" s="233" t="s">
        <v>138</v>
      </c>
      <c r="F126" s="234" t="s">
        <v>139</v>
      </c>
      <c r="G126" s="235" t="s">
        <v>126</v>
      </c>
      <c r="H126" s="236">
        <v>1</v>
      </c>
      <c r="I126" s="237"/>
      <c r="J126" s="238">
        <f>ROUND(I126*H126,2)</f>
        <v>0</v>
      </c>
      <c r="K126" s="234" t="s">
        <v>1</v>
      </c>
      <c r="L126" s="41"/>
      <c r="M126" s="239" t="s">
        <v>1</v>
      </c>
      <c r="N126" s="240" t="s">
        <v>42</v>
      </c>
      <c r="O126" s="88"/>
      <c r="P126" s="241">
        <f>O126*H126</f>
        <v>0</v>
      </c>
      <c r="Q126" s="241">
        <v>0</v>
      </c>
      <c r="R126" s="241">
        <f>Q126*H126</f>
        <v>0</v>
      </c>
      <c r="S126" s="241">
        <v>0</v>
      </c>
      <c r="T126" s="24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3" t="s">
        <v>127</v>
      </c>
      <c r="AT126" s="243" t="s">
        <v>123</v>
      </c>
      <c r="AU126" s="243" t="s">
        <v>87</v>
      </c>
      <c r="AY126" s="14" t="s">
        <v>120</v>
      </c>
      <c r="BE126" s="244">
        <f>IF(N126="základní",J126,0)</f>
        <v>0</v>
      </c>
      <c r="BF126" s="244">
        <f>IF(N126="snížená",J126,0)</f>
        <v>0</v>
      </c>
      <c r="BG126" s="244">
        <f>IF(N126="zákl. přenesená",J126,0)</f>
        <v>0</v>
      </c>
      <c r="BH126" s="244">
        <f>IF(N126="sníž. přenesená",J126,0)</f>
        <v>0</v>
      </c>
      <c r="BI126" s="244">
        <f>IF(N126="nulová",J126,0)</f>
        <v>0</v>
      </c>
      <c r="BJ126" s="14" t="s">
        <v>85</v>
      </c>
      <c r="BK126" s="244">
        <f>ROUND(I126*H126,2)</f>
        <v>0</v>
      </c>
      <c r="BL126" s="14" t="s">
        <v>127</v>
      </c>
      <c r="BM126" s="243" t="s">
        <v>140</v>
      </c>
    </row>
    <row r="127" s="2" customFormat="1" ht="16.5" customHeight="1">
      <c r="A127" s="35"/>
      <c r="B127" s="36"/>
      <c r="C127" s="232" t="s">
        <v>136</v>
      </c>
      <c r="D127" s="232" t="s">
        <v>123</v>
      </c>
      <c r="E127" s="233" t="s">
        <v>141</v>
      </c>
      <c r="F127" s="234" t="s">
        <v>142</v>
      </c>
      <c r="G127" s="235" t="s">
        <v>126</v>
      </c>
      <c r="H127" s="236">
        <v>10</v>
      </c>
      <c r="I127" s="237"/>
      <c r="J127" s="238">
        <f>ROUND(I127*H127,2)</f>
        <v>0</v>
      </c>
      <c r="K127" s="234" t="s">
        <v>1</v>
      </c>
      <c r="L127" s="41"/>
      <c r="M127" s="239" t="s">
        <v>1</v>
      </c>
      <c r="N127" s="240" t="s">
        <v>42</v>
      </c>
      <c r="O127" s="88"/>
      <c r="P127" s="241">
        <f>O127*H127</f>
        <v>0</v>
      </c>
      <c r="Q127" s="241">
        <v>0</v>
      </c>
      <c r="R127" s="241">
        <f>Q127*H127</f>
        <v>0</v>
      </c>
      <c r="S127" s="241">
        <v>0</v>
      </c>
      <c r="T127" s="24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3" t="s">
        <v>127</v>
      </c>
      <c r="AT127" s="243" t="s">
        <v>123</v>
      </c>
      <c r="AU127" s="243" t="s">
        <v>87</v>
      </c>
      <c r="AY127" s="14" t="s">
        <v>120</v>
      </c>
      <c r="BE127" s="244">
        <f>IF(N127="základní",J127,0)</f>
        <v>0</v>
      </c>
      <c r="BF127" s="244">
        <f>IF(N127="snížená",J127,0)</f>
        <v>0</v>
      </c>
      <c r="BG127" s="244">
        <f>IF(N127="zákl. přenesená",J127,0)</f>
        <v>0</v>
      </c>
      <c r="BH127" s="244">
        <f>IF(N127="sníž. přenesená",J127,0)</f>
        <v>0</v>
      </c>
      <c r="BI127" s="244">
        <f>IF(N127="nulová",J127,0)</f>
        <v>0</v>
      </c>
      <c r="BJ127" s="14" t="s">
        <v>85</v>
      </c>
      <c r="BK127" s="244">
        <f>ROUND(I127*H127,2)</f>
        <v>0</v>
      </c>
      <c r="BL127" s="14" t="s">
        <v>127</v>
      </c>
      <c r="BM127" s="243" t="s">
        <v>143</v>
      </c>
    </row>
    <row r="128" s="2" customFormat="1" ht="16.5" customHeight="1">
      <c r="A128" s="35"/>
      <c r="B128" s="36"/>
      <c r="C128" s="232" t="s">
        <v>144</v>
      </c>
      <c r="D128" s="232" t="s">
        <v>123</v>
      </c>
      <c r="E128" s="233" t="s">
        <v>145</v>
      </c>
      <c r="F128" s="234" t="s">
        <v>146</v>
      </c>
      <c r="G128" s="235" t="s">
        <v>126</v>
      </c>
      <c r="H128" s="236">
        <v>6</v>
      </c>
      <c r="I128" s="237"/>
      <c r="J128" s="238">
        <f>ROUND(I128*H128,2)</f>
        <v>0</v>
      </c>
      <c r="K128" s="234" t="s">
        <v>1</v>
      </c>
      <c r="L128" s="41"/>
      <c r="M128" s="239" t="s">
        <v>1</v>
      </c>
      <c r="N128" s="240" t="s">
        <v>42</v>
      </c>
      <c r="O128" s="88"/>
      <c r="P128" s="241">
        <f>O128*H128</f>
        <v>0</v>
      </c>
      <c r="Q128" s="241">
        <v>0</v>
      </c>
      <c r="R128" s="241">
        <f>Q128*H128</f>
        <v>0</v>
      </c>
      <c r="S128" s="241">
        <v>0</v>
      </c>
      <c r="T128" s="24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3" t="s">
        <v>127</v>
      </c>
      <c r="AT128" s="243" t="s">
        <v>123</v>
      </c>
      <c r="AU128" s="243" t="s">
        <v>87</v>
      </c>
      <c r="AY128" s="14" t="s">
        <v>120</v>
      </c>
      <c r="BE128" s="244">
        <f>IF(N128="základní",J128,0)</f>
        <v>0</v>
      </c>
      <c r="BF128" s="244">
        <f>IF(N128="snížená",J128,0)</f>
        <v>0</v>
      </c>
      <c r="BG128" s="244">
        <f>IF(N128="zákl. přenesená",J128,0)</f>
        <v>0</v>
      </c>
      <c r="BH128" s="244">
        <f>IF(N128="sníž. přenesená",J128,0)</f>
        <v>0</v>
      </c>
      <c r="BI128" s="244">
        <f>IF(N128="nulová",J128,0)</f>
        <v>0</v>
      </c>
      <c r="BJ128" s="14" t="s">
        <v>85</v>
      </c>
      <c r="BK128" s="244">
        <f>ROUND(I128*H128,2)</f>
        <v>0</v>
      </c>
      <c r="BL128" s="14" t="s">
        <v>127</v>
      </c>
      <c r="BM128" s="243" t="s">
        <v>147</v>
      </c>
    </row>
    <row r="129" s="2" customFormat="1" ht="16.5" customHeight="1">
      <c r="A129" s="35"/>
      <c r="B129" s="36"/>
      <c r="C129" s="232" t="s">
        <v>140</v>
      </c>
      <c r="D129" s="232" t="s">
        <v>123</v>
      </c>
      <c r="E129" s="233" t="s">
        <v>148</v>
      </c>
      <c r="F129" s="234" t="s">
        <v>149</v>
      </c>
      <c r="G129" s="235" t="s">
        <v>126</v>
      </c>
      <c r="H129" s="236">
        <v>1</v>
      </c>
      <c r="I129" s="237"/>
      <c r="J129" s="238">
        <f>ROUND(I129*H129,2)</f>
        <v>0</v>
      </c>
      <c r="K129" s="234" t="s">
        <v>1</v>
      </c>
      <c r="L129" s="41"/>
      <c r="M129" s="239" t="s">
        <v>1</v>
      </c>
      <c r="N129" s="240" t="s">
        <v>42</v>
      </c>
      <c r="O129" s="88"/>
      <c r="P129" s="241">
        <f>O129*H129</f>
        <v>0</v>
      </c>
      <c r="Q129" s="241">
        <v>0</v>
      </c>
      <c r="R129" s="241">
        <f>Q129*H129</f>
        <v>0</v>
      </c>
      <c r="S129" s="241">
        <v>0</v>
      </c>
      <c r="T129" s="24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3" t="s">
        <v>127</v>
      </c>
      <c r="AT129" s="243" t="s">
        <v>123</v>
      </c>
      <c r="AU129" s="243" t="s">
        <v>87</v>
      </c>
      <c r="AY129" s="14" t="s">
        <v>120</v>
      </c>
      <c r="BE129" s="244">
        <f>IF(N129="základní",J129,0)</f>
        <v>0</v>
      </c>
      <c r="BF129" s="244">
        <f>IF(N129="snížená",J129,0)</f>
        <v>0</v>
      </c>
      <c r="BG129" s="244">
        <f>IF(N129="zákl. přenesená",J129,0)</f>
        <v>0</v>
      </c>
      <c r="BH129" s="244">
        <f>IF(N129="sníž. přenesená",J129,0)</f>
        <v>0</v>
      </c>
      <c r="BI129" s="244">
        <f>IF(N129="nulová",J129,0)</f>
        <v>0</v>
      </c>
      <c r="BJ129" s="14" t="s">
        <v>85</v>
      </c>
      <c r="BK129" s="244">
        <f>ROUND(I129*H129,2)</f>
        <v>0</v>
      </c>
      <c r="BL129" s="14" t="s">
        <v>127</v>
      </c>
      <c r="BM129" s="243" t="s">
        <v>150</v>
      </c>
    </row>
    <row r="130" s="2" customFormat="1" ht="16.5" customHeight="1">
      <c r="A130" s="35"/>
      <c r="B130" s="36"/>
      <c r="C130" s="232" t="s">
        <v>151</v>
      </c>
      <c r="D130" s="232" t="s">
        <v>123</v>
      </c>
      <c r="E130" s="233" t="s">
        <v>152</v>
      </c>
      <c r="F130" s="234" t="s">
        <v>153</v>
      </c>
      <c r="G130" s="235" t="s">
        <v>126</v>
      </c>
      <c r="H130" s="236">
        <v>32</v>
      </c>
      <c r="I130" s="237"/>
      <c r="J130" s="238">
        <f>ROUND(I130*H130,2)</f>
        <v>0</v>
      </c>
      <c r="K130" s="234" t="s">
        <v>1</v>
      </c>
      <c r="L130" s="41"/>
      <c r="M130" s="239" t="s">
        <v>1</v>
      </c>
      <c r="N130" s="240" t="s">
        <v>42</v>
      </c>
      <c r="O130" s="88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3" t="s">
        <v>127</v>
      </c>
      <c r="AT130" s="243" t="s">
        <v>123</v>
      </c>
      <c r="AU130" s="243" t="s">
        <v>87</v>
      </c>
      <c r="AY130" s="14" t="s">
        <v>120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4" t="s">
        <v>85</v>
      </c>
      <c r="BK130" s="244">
        <f>ROUND(I130*H130,2)</f>
        <v>0</v>
      </c>
      <c r="BL130" s="14" t="s">
        <v>127</v>
      </c>
      <c r="BM130" s="243" t="s">
        <v>154</v>
      </c>
    </row>
    <row r="131" s="2" customFormat="1" ht="21.75" customHeight="1">
      <c r="A131" s="35"/>
      <c r="B131" s="36"/>
      <c r="C131" s="232" t="s">
        <v>143</v>
      </c>
      <c r="D131" s="232" t="s">
        <v>123</v>
      </c>
      <c r="E131" s="233" t="s">
        <v>155</v>
      </c>
      <c r="F131" s="234" t="s">
        <v>156</v>
      </c>
      <c r="G131" s="235" t="s">
        <v>126</v>
      </c>
      <c r="H131" s="236">
        <v>16</v>
      </c>
      <c r="I131" s="237"/>
      <c r="J131" s="238">
        <f>ROUND(I131*H131,2)</f>
        <v>0</v>
      </c>
      <c r="K131" s="234" t="s">
        <v>1</v>
      </c>
      <c r="L131" s="41"/>
      <c r="M131" s="239" t="s">
        <v>1</v>
      </c>
      <c r="N131" s="240" t="s">
        <v>42</v>
      </c>
      <c r="O131" s="88"/>
      <c r="P131" s="241">
        <f>O131*H131</f>
        <v>0</v>
      </c>
      <c r="Q131" s="241">
        <v>0</v>
      </c>
      <c r="R131" s="241">
        <f>Q131*H131</f>
        <v>0</v>
      </c>
      <c r="S131" s="241">
        <v>0</v>
      </c>
      <c r="T131" s="24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3" t="s">
        <v>127</v>
      </c>
      <c r="AT131" s="243" t="s">
        <v>123</v>
      </c>
      <c r="AU131" s="243" t="s">
        <v>87</v>
      </c>
      <c r="AY131" s="14" t="s">
        <v>120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4" t="s">
        <v>85</v>
      </c>
      <c r="BK131" s="244">
        <f>ROUND(I131*H131,2)</f>
        <v>0</v>
      </c>
      <c r="BL131" s="14" t="s">
        <v>127</v>
      </c>
      <c r="BM131" s="243" t="s">
        <v>157</v>
      </c>
    </row>
    <row r="132" s="2" customFormat="1" ht="21.75" customHeight="1">
      <c r="A132" s="35"/>
      <c r="B132" s="36"/>
      <c r="C132" s="232" t="s">
        <v>158</v>
      </c>
      <c r="D132" s="232" t="s">
        <v>123</v>
      </c>
      <c r="E132" s="233" t="s">
        <v>159</v>
      </c>
      <c r="F132" s="234" t="s">
        <v>160</v>
      </c>
      <c r="G132" s="235" t="s">
        <v>126</v>
      </c>
      <c r="H132" s="236">
        <v>1</v>
      </c>
      <c r="I132" s="237"/>
      <c r="J132" s="238">
        <f>ROUND(I132*H132,2)</f>
        <v>0</v>
      </c>
      <c r="K132" s="234" t="s">
        <v>1</v>
      </c>
      <c r="L132" s="41"/>
      <c r="M132" s="239" t="s">
        <v>1</v>
      </c>
      <c r="N132" s="240" t="s">
        <v>42</v>
      </c>
      <c r="O132" s="88"/>
      <c r="P132" s="241">
        <f>O132*H132</f>
        <v>0</v>
      </c>
      <c r="Q132" s="241">
        <v>0</v>
      </c>
      <c r="R132" s="241">
        <f>Q132*H132</f>
        <v>0</v>
      </c>
      <c r="S132" s="241">
        <v>0</v>
      </c>
      <c r="T132" s="24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3" t="s">
        <v>127</v>
      </c>
      <c r="AT132" s="243" t="s">
        <v>123</v>
      </c>
      <c r="AU132" s="243" t="s">
        <v>87</v>
      </c>
      <c r="AY132" s="14" t="s">
        <v>120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4" t="s">
        <v>85</v>
      </c>
      <c r="BK132" s="244">
        <f>ROUND(I132*H132,2)</f>
        <v>0</v>
      </c>
      <c r="BL132" s="14" t="s">
        <v>127</v>
      </c>
      <c r="BM132" s="243" t="s">
        <v>161</v>
      </c>
    </row>
    <row r="133" s="2" customFormat="1" ht="16.5" customHeight="1">
      <c r="A133" s="35"/>
      <c r="B133" s="36"/>
      <c r="C133" s="232" t="s">
        <v>147</v>
      </c>
      <c r="D133" s="232" t="s">
        <v>123</v>
      </c>
      <c r="E133" s="233" t="s">
        <v>162</v>
      </c>
      <c r="F133" s="234" t="s">
        <v>163</v>
      </c>
      <c r="G133" s="235" t="s">
        <v>126</v>
      </c>
      <c r="H133" s="236">
        <v>1</v>
      </c>
      <c r="I133" s="237"/>
      <c r="J133" s="238">
        <f>ROUND(I133*H133,2)</f>
        <v>0</v>
      </c>
      <c r="K133" s="234" t="s">
        <v>1</v>
      </c>
      <c r="L133" s="41"/>
      <c r="M133" s="239" t="s">
        <v>1</v>
      </c>
      <c r="N133" s="240" t="s">
        <v>42</v>
      </c>
      <c r="O133" s="88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3" t="s">
        <v>127</v>
      </c>
      <c r="AT133" s="243" t="s">
        <v>123</v>
      </c>
      <c r="AU133" s="243" t="s">
        <v>87</v>
      </c>
      <c r="AY133" s="14" t="s">
        <v>120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4" t="s">
        <v>85</v>
      </c>
      <c r="BK133" s="244">
        <f>ROUND(I133*H133,2)</f>
        <v>0</v>
      </c>
      <c r="BL133" s="14" t="s">
        <v>127</v>
      </c>
      <c r="BM133" s="243" t="s">
        <v>164</v>
      </c>
    </row>
    <row r="134" s="2" customFormat="1" ht="21.75" customHeight="1">
      <c r="A134" s="35"/>
      <c r="B134" s="36"/>
      <c r="C134" s="232" t="s">
        <v>165</v>
      </c>
      <c r="D134" s="232" t="s">
        <v>123</v>
      </c>
      <c r="E134" s="233" t="s">
        <v>166</v>
      </c>
      <c r="F134" s="234" t="s">
        <v>167</v>
      </c>
      <c r="G134" s="235" t="s">
        <v>126</v>
      </c>
      <c r="H134" s="236">
        <v>1</v>
      </c>
      <c r="I134" s="237"/>
      <c r="J134" s="238">
        <f>ROUND(I134*H134,2)</f>
        <v>0</v>
      </c>
      <c r="K134" s="234" t="s">
        <v>1</v>
      </c>
      <c r="L134" s="41"/>
      <c r="M134" s="239" t="s">
        <v>1</v>
      </c>
      <c r="N134" s="240" t="s">
        <v>42</v>
      </c>
      <c r="O134" s="88"/>
      <c r="P134" s="241">
        <f>O134*H134</f>
        <v>0</v>
      </c>
      <c r="Q134" s="241">
        <v>0</v>
      </c>
      <c r="R134" s="241">
        <f>Q134*H134</f>
        <v>0</v>
      </c>
      <c r="S134" s="241">
        <v>0</v>
      </c>
      <c r="T134" s="24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3" t="s">
        <v>127</v>
      </c>
      <c r="AT134" s="243" t="s">
        <v>123</v>
      </c>
      <c r="AU134" s="243" t="s">
        <v>87</v>
      </c>
      <c r="AY134" s="14" t="s">
        <v>120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4" t="s">
        <v>85</v>
      </c>
      <c r="BK134" s="244">
        <f>ROUND(I134*H134,2)</f>
        <v>0</v>
      </c>
      <c r="BL134" s="14" t="s">
        <v>127</v>
      </c>
      <c r="BM134" s="243" t="s">
        <v>168</v>
      </c>
    </row>
    <row r="135" s="12" customFormat="1" ht="22.8" customHeight="1">
      <c r="A135" s="12"/>
      <c r="B135" s="216"/>
      <c r="C135" s="217"/>
      <c r="D135" s="218" t="s">
        <v>76</v>
      </c>
      <c r="E135" s="230" t="s">
        <v>169</v>
      </c>
      <c r="F135" s="230" t="s">
        <v>170</v>
      </c>
      <c r="G135" s="217"/>
      <c r="H135" s="217"/>
      <c r="I135" s="220"/>
      <c r="J135" s="231">
        <f>BK135</f>
        <v>0</v>
      </c>
      <c r="K135" s="217"/>
      <c r="L135" s="222"/>
      <c r="M135" s="223"/>
      <c r="N135" s="224"/>
      <c r="O135" s="224"/>
      <c r="P135" s="225">
        <f>SUM(P136:P137)</f>
        <v>0</v>
      </c>
      <c r="Q135" s="224"/>
      <c r="R135" s="225">
        <f>SUM(R136:R137)</f>
        <v>0</v>
      </c>
      <c r="S135" s="224"/>
      <c r="T135" s="226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7" t="s">
        <v>85</v>
      </c>
      <c r="AT135" s="228" t="s">
        <v>76</v>
      </c>
      <c r="AU135" s="228" t="s">
        <v>85</v>
      </c>
      <c r="AY135" s="227" t="s">
        <v>120</v>
      </c>
      <c r="BK135" s="229">
        <f>SUM(BK136:BK137)</f>
        <v>0</v>
      </c>
    </row>
    <row r="136" s="2" customFormat="1" ht="16.5" customHeight="1">
      <c r="A136" s="35"/>
      <c r="B136" s="36"/>
      <c r="C136" s="232" t="s">
        <v>150</v>
      </c>
      <c r="D136" s="232" t="s">
        <v>123</v>
      </c>
      <c r="E136" s="233" t="s">
        <v>171</v>
      </c>
      <c r="F136" s="234" t="s">
        <v>172</v>
      </c>
      <c r="G136" s="235" t="s">
        <v>126</v>
      </c>
      <c r="H136" s="236">
        <v>1</v>
      </c>
      <c r="I136" s="237"/>
      <c r="J136" s="238">
        <f>ROUND(I136*H136,2)</f>
        <v>0</v>
      </c>
      <c r="K136" s="234" t="s">
        <v>1</v>
      </c>
      <c r="L136" s="41"/>
      <c r="M136" s="239" t="s">
        <v>1</v>
      </c>
      <c r="N136" s="240" t="s">
        <v>42</v>
      </c>
      <c r="O136" s="88"/>
      <c r="P136" s="241">
        <f>O136*H136</f>
        <v>0</v>
      </c>
      <c r="Q136" s="241">
        <v>0</v>
      </c>
      <c r="R136" s="241">
        <f>Q136*H136</f>
        <v>0</v>
      </c>
      <c r="S136" s="241">
        <v>0</v>
      </c>
      <c r="T136" s="24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3" t="s">
        <v>127</v>
      </c>
      <c r="AT136" s="243" t="s">
        <v>123</v>
      </c>
      <c r="AU136" s="243" t="s">
        <v>87</v>
      </c>
      <c r="AY136" s="14" t="s">
        <v>120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4" t="s">
        <v>85</v>
      </c>
      <c r="BK136" s="244">
        <f>ROUND(I136*H136,2)</f>
        <v>0</v>
      </c>
      <c r="BL136" s="14" t="s">
        <v>127</v>
      </c>
      <c r="BM136" s="243" t="s">
        <v>173</v>
      </c>
    </row>
    <row r="137" s="2" customFormat="1" ht="16.5" customHeight="1">
      <c r="A137" s="35"/>
      <c r="B137" s="36"/>
      <c r="C137" s="232" t="s">
        <v>8</v>
      </c>
      <c r="D137" s="232" t="s">
        <v>123</v>
      </c>
      <c r="E137" s="233" t="s">
        <v>174</v>
      </c>
      <c r="F137" s="234" t="s">
        <v>175</v>
      </c>
      <c r="G137" s="235" t="s">
        <v>126</v>
      </c>
      <c r="H137" s="236">
        <v>1</v>
      </c>
      <c r="I137" s="237"/>
      <c r="J137" s="238">
        <f>ROUND(I137*H137,2)</f>
        <v>0</v>
      </c>
      <c r="K137" s="234" t="s">
        <v>1</v>
      </c>
      <c r="L137" s="41"/>
      <c r="M137" s="245" t="s">
        <v>1</v>
      </c>
      <c r="N137" s="246" t="s">
        <v>42</v>
      </c>
      <c r="O137" s="247"/>
      <c r="P137" s="248">
        <f>O137*H137</f>
        <v>0</v>
      </c>
      <c r="Q137" s="248">
        <v>0</v>
      </c>
      <c r="R137" s="248">
        <f>Q137*H137</f>
        <v>0</v>
      </c>
      <c r="S137" s="248">
        <v>0</v>
      </c>
      <c r="T137" s="24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3" t="s">
        <v>127</v>
      </c>
      <c r="AT137" s="243" t="s">
        <v>123</v>
      </c>
      <c r="AU137" s="243" t="s">
        <v>87</v>
      </c>
      <c r="AY137" s="14" t="s">
        <v>120</v>
      </c>
      <c r="BE137" s="244">
        <f>IF(N137="základní",J137,0)</f>
        <v>0</v>
      </c>
      <c r="BF137" s="244">
        <f>IF(N137="snížená",J137,0)</f>
        <v>0</v>
      </c>
      <c r="BG137" s="244">
        <f>IF(N137="zákl. přenesená",J137,0)</f>
        <v>0</v>
      </c>
      <c r="BH137" s="244">
        <f>IF(N137="sníž. přenesená",J137,0)</f>
        <v>0</v>
      </c>
      <c r="BI137" s="244">
        <f>IF(N137="nulová",J137,0)</f>
        <v>0</v>
      </c>
      <c r="BJ137" s="14" t="s">
        <v>85</v>
      </c>
      <c r="BK137" s="244">
        <f>ROUND(I137*H137,2)</f>
        <v>0</v>
      </c>
      <c r="BL137" s="14" t="s">
        <v>127</v>
      </c>
      <c r="BM137" s="243" t="s">
        <v>176</v>
      </c>
    </row>
    <row r="138" s="2" customFormat="1" ht="6.96" customHeight="1">
      <c r="A138" s="35"/>
      <c r="B138" s="63"/>
      <c r="C138" s="64"/>
      <c r="D138" s="64"/>
      <c r="E138" s="64"/>
      <c r="F138" s="64"/>
      <c r="G138" s="64"/>
      <c r="H138" s="64"/>
      <c r="I138" s="180"/>
      <c r="J138" s="64"/>
      <c r="K138" s="64"/>
      <c r="L138" s="41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sheet="1" autoFilter="0" formatColumns="0" formatRows="0" objects="1" scenarios="1" spinCount="100000" saltValue="yR36XyQRq4/x/YMZp4bvGRcnxjQRszUc2IsgQJ8WfHb/iBVnChnzgVrwPHY64HBXdyIZ24qVPzltD4oxZJ5EBQ==" hashValue="1s0Z89t1QAhTsh1nHg/4/TS1DqTm/o1tRQsJiSahflABTpByNwAV8M8qU4YavyMBA4ogOP88ZQpBA3r4EQyqjw==" algorithmName="SHA-512" password="CC35"/>
  <autoFilter ref="C118:K13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87</v>
      </c>
    </row>
    <row r="4" hidden="1" s="1" customFormat="1" ht="24.96" customHeight="1">
      <c r="B4" s="17"/>
      <c r="D4" s="137" t="s">
        <v>94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Rekostrukce a vybavení odborných učeben na ZŠ Družba - konektivita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95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177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20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21</v>
      </c>
      <c r="E12" s="35"/>
      <c r="F12" s="143" t="s">
        <v>22</v>
      </c>
      <c r="G12" s="35"/>
      <c r="H12" s="35"/>
      <c r="I12" s="144" t="s">
        <v>23</v>
      </c>
      <c r="J12" s="145" t="str">
        <f>'Rekapitulace stavby'!AN8</f>
        <v>8. 4. 2019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25</v>
      </c>
      <c r="E14" s="35"/>
      <c r="F14" s="35"/>
      <c r="G14" s="35"/>
      <c r="H14" s="35"/>
      <c r="I14" s="144" t="s">
        <v>26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>Statutární město Karviná</v>
      </c>
      <c r="F15" s="35"/>
      <c r="G15" s="35"/>
      <c r="H15" s="35"/>
      <c r="I15" s="144" t="s">
        <v>28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29</v>
      </c>
      <c r="E17" s="35"/>
      <c r="F17" s="35"/>
      <c r="G17" s="35"/>
      <c r="H17" s="35"/>
      <c r="I17" s="144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31</v>
      </c>
      <c r="E20" s="35"/>
      <c r="F20" s="35"/>
      <c r="G20" s="35"/>
      <c r="H20" s="35"/>
      <c r="I20" s="144" t="s">
        <v>26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>ATRIS s.r.o.</v>
      </c>
      <c r="F21" s="35"/>
      <c r="G21" s="35"/>
      <c r="H21" s="35"/>
      <c r="I21" s="144" t="s">
        <v>28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26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>Barbora Kyšková</v>
      </c>
      <c r="F24" s="35"/>
      <c r="G24" s="35"/>
      <c r="H24" s="35"/>
      <c r="I24" s="144" t="s">
        <v>28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37</v>
      </c>
      <c r="E30" s="35"/>
      <c r="F30" s="35"/>
      <c r="G30" s="35"/>
      <c r="H30" s="35"/>
      <c r="I30" s="141"/>
      <c r="J30" s="154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39</v>
      </c>
      <c r="G32" s="35"/>
      <c r="H32" s="35"/>
      <c r="I32" s="156" t="s">
        <v>38</v>
      </c>
      <c r="J32" s="15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41</v>
      </c>
      <c r="E33" s="139" t="s">
        <v>42</v>
      </c>
      <c r="F33" s="158">
        <f>ROUND((SUM(BE119:BE127)),  2)</f>
        <v>0</v>
      </c>
      <c r="G33" s="35"/>
      <c r="H33" s="35"/>
      <c r="I33" s="159">
        <v>0.20999999999999999</v>
      </c>
      <c r="J33" s="158">
        <f>ROUND(((SUM(BE119:BE127))*I33),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43</v>
      </c>
      <c r="F34" s="158">
        <f>ROUND((SUM(BF119:BF127)),  2)</f>
        <v>0</v>
      </c>
      <c r="G34" s="35"/>
      <c r="H34" s="35"/>
      <c r="I34" s="159">
        <v>0.14999999999999999</v>
      </c>
      <c r="J34" s="158">
        <f>ROUND(((SUM(BF119:BF127))*I34),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44</v>
      </c>
      <c r="F35" s="158">
        <f>ROUND((SUM(BG119:BG127)),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45</v>
      </c>
      <c r="F36" s="158">
        <f>ROUND((SUM(BH119:BH127)),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8">
        <f>ROUND((SUM(BI119:BI127)),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50</v>
      </c>
      <c r="E50" s="169"/>
      <c r="F50" s="169"/>
      <c r="G50" s="168" t="s">
        <v>51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4"/>
      <c r="J61" s="175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54</v>
      </c>
      <c r="E65" s="176"/>
      <c r="F65" s="176"/>
      <c r="G65" s="168" t="s">
        <v>55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4"/>
      <c r="J76" s="175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Rekostrukce a vybavení odborných učeben na ZŠ Družba - konektivita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002 - konektivita MŠ aktivní prvky 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144" t="s">
        <v>23</v>
      </c>
      <c r="J89" s="76" t="str">
        <f>IF(J12="","",J12)</f>
        <v>8. 4. 2019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Statutární město Karviná</v>
      </c>
      <c r="G91" s="37"/>
      <c r="H91" s="37"/>
      <c r="I91" s="144" t="s">
        <v>31</v>
      </c>
      <c r="J91" s="33" t="str">
        <f>E21</f>
        <v>ATRIS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Barbora Kyšková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98</v>
      </c>
      <c r="D94" s="186"/>
      <c r="E94" s="186"/>
      <c r="F94" s="186"/>
      <c r="G94" s="186"/>
      <c r="H94" s="186"/>
      <c r="I94" s="187"/>
      <c r="J94" s="188" t="s">
        <v>99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100</v>
      </c>
      <c r="D96" s="37"/>
      <c r="E96" s="37"/>
      <c r="F96" s="37"/>
      <c r="G96" s="37"/>
      <c r="H96" s="37"/>
      <c r="I96" s="141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90"/>
      <c r="C97" s="191"/>
      <c r="D97" s="192" t="s">
        <v>102</v>
      </c>
      <c r="E97" s="193"/>
      <c r="F97" s="193"/>
      <c r="G97" s="193"/>
      <c r="H97" s="193"/>
      <c r="I97" s="194"/>
      <c r="J97" s="195">
        <f>J120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103</v>
      </c>
      <c r="E98" s="200"/>
      <c r="F98" s="200"/>
      <c r="G98" s="200"/>
      <c r="H98" s="200"/>
      <c r="I98" s="201"/>
      <c r="J98" s="202">
        <f>J121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104</v>
      </c>
      <c r="E99" s="200"/>
      <c r="F99" s="200"/>
      <c r="G99" s="200"/>
      <c r="H99" s="200"/>
      <c r="I99" s="201"/>
      <c r="J99" s="202">
        <f>J125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141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180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183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105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4" t="str">
        <f>E7</f>
        <v>Rekostrukce a vybavení odborných učeben na ZŠ Družba - konektivita</v>
      </c>
      <c r="F109" s="29"/>
      <c r="G109" s="29"/>
      <c r="H109" s="29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95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 xml:space="preserve">002 - konektivita MŠ aktivní prvky </v>
      </c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21</v>
      </c>
      <c r="D113" s="37"/>
      <c r="E113" s="37"/>
      <c r="F113" s="24" t="str">
        <f>F12</f>
        <v xml:space="preserve"> </v>
      </c>
      <c r="G113" s="37"/>
      <c r="H113" s="37"/>
      <c r="I113" s="144" t="s">
        <v>23</v>
      </c>
      <c r="J113" s="76" t="str">
        <f>IF(J12="","",J12)</f>
        <v>8. 4. 2019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25</v>
      </c>
      <c r="D115" s="37"/>
      <c r="E115" s="37"/>
      <c r="F115" s="24" t="str">
        <f>E15</f>
        <v>Statutární město Karviná</v>
      </c>
      <c r="G115" s="37"/>
      <c r="H115" s="37"/>
      <c r="I115" s="144" t="s">
        <v>31</v>
      </c>
      <c r="J115" s="33" t="str">
        <f>E21</f>
        <v>ATRIS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29</v>
      </c>
      <c r="D116" s="37"/>
      <c r="E116" s="37"/>
      <c r="F116" s="24" t="str">
        <f>IF(E18="","",E18)</f>
        <v>Vyplň údaj</v>
      </c>
      <c r="G116" s="37"/>
      <c r="H116" s="37"/>
      <c r="I116" s="144" t="s">
        <v>34</v>
      </c>
      <c r="J116" s="33" t="str">
        <f>E24</f>
        <v>Barbora Kyšková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204"/>
      <c r="B118" s="205"/>
      <c r="C118" s="206" t="s">
        <v>106</v>
      </c>
      <c r="D118" s="207" t="s">
        <v>62</v>
      </c>
      <c r="E118" s="207" t="s">
        <v>58</v>
      </c>
      <c r="F118" s="207" t="s">
        <v>59</v>
      </c>
      <c r="G118" s="207" t="s">
        <v>107</v>
      </c>
      <c r="H118" s="207" t="s">
        <v>108</v>
      </c>
      <c r="I118" s="208" t="s">
        <v>109</v>
      </c>
      <c r="J118" s="207" t="s">
        <v>99</v>
      </c>
      <c r="K118" s="209" t="s">
        <v>110</v>
      </c>
      <c r="L118" s="210"/>
      <c r="M118" s="97" t="s">
        <v>1</v>
      </c>
      <c r="N118" s="98" t="s">
        <v>41</v>
      </c>
      <c r="O118" s="98" t="s">
        <v>111</v>
      </c>
      <c r="P118" s="98" t="s">
        <v>112</v>
      </c>
      <c r="Q118" s="98" t="s">
        <v>113</v>
      </c>
      <c r="R118" s="98" t="s">
        <v>114</v>
      </c>
      <c r="S118" s="98" t="s">
        <v>115</v>
      </c>
      <c r="T118" s="99" t="s">
        <v>116</v>
      </c>
      <c r="U118" s="204"/>
      <c r="V118" s="204"/>
      <c r="W118" s="204"/>
      <c r="X118" s="204"/>
      <c r="Y118" s="204"/>
      <c r="Z118" s="204"/>
      <c r="AA118" s="204"/>
      <c r="AB118" s="204"/>
      <c r="AC118" s="204"/>
      <c r="AD118" s="204"/>
      <c r="AE118" s="204"/>
    </row>
    <row r="119" s="2" customFormat="1" ht="22.8" customHeight="1">
      <c r="A119" s="35"/>
      <c r="B119" s="36"/>
      <c r="C119" s="104" t="s">
        <v>117</v>
      </c>
      <c r="D119" s="37"/>
      <c r="E119" s="37"/>
      <c r="F119" s="37"/>
      <c r="G119" s="37"/>
      <c r="H119" s="37"/>
      <c r="I119" s="141"/>
      <c r="J119" s="211">
        <f>BK119</f>
        <v>0</v>
      </c>
      <c r="K119" s="37"/>
      <c r="L119" s="41"/>
      <c r="M119" s="100"/>
      <c r="N119" s="212"/>
      <c r="O119" s="101"/>
      <c r="P119" s="213">
        <f>P120</f>
        <v>0</v>
      </c>
      <c r="Q119" s="101"/>
      <c r="R119" s="213">
        <f>R120</f>
        <v>0</v>
      </c>
      <c r="S119" s="101"/>
      <c r="T119" s="214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101</v>
      </c>
      <c r="BK119" s="215">
        <f>BK120</f>
        <v>0</v>
      </c>
    </row>
    <row r="120" s="12" customFormat="1" ht="25.92" customHeight="1">
      <c r="A120" s="12"/>
      <c r="B120" s="216"/>
      <c r="C120" s="217"/>
      <c r="D120" s="218" t="s">
        <v>76</v>
      </c>
      <c r="E120" s="219" t="s">
        <v>118</v>
      </c>
      <c r="F120" s="219" t="s">
        <v>119</v>
      </c>
      <c r="G120" s="217"/>
      <c r="H120" s="217"/>
      <c r="I120" s="220"/>
      <c r="J120" s="221">
        <f>BK120</f>
        <v>0</v>
      </c>
      <c r="K120" s="217"/>
      <c r="L120" s="222"/>
      <c r="M120" s="223"/>
      <c r="N120" s="224"/>
      <c r="O120" s="224"/>
      <c r="P120" s="225">
        <f>P121+P125</f>
        <v>0</v>
      </c>
      <c r="Q120" s="224"/>
      <c r="R120" s="225">
        <f>R121+R125</f>
        <v>0</v>
      </c>
      <c r="S120" s="224"/>
      <c r="T120" s="226">
        <f>T121+T125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7" t="s">
        <v>85</v>
      </c>
      <c r="AT120" s="228" t="s">
        <v>76</v>
      </c>
      <c r="AU120" s="228" t="s">
        <v>77</v>
      </c>
      <c r="AY120" s="227" t="s">
        <v>120</v>
      </c>
      <c r="BK120" s="229">
        <f>BK121+BK125</f>
        <v>0</v>
      </c>
    </row>
    <row r="121" s="12" customFormat="1" ht="22.8" customHeight="1">
      <c r="A121" s="12"/>
      <c r="B121" s="216"/>
      <c r="C121" s="217"/>
      <c r="D121" s="218" t="s">
        <v>76</v>
      </c>
      <c r="E121" s="230" t="s">
        <v>121</v>
      </c>
      <c r="F121" s="230" t="s">
        <v>122</v>
      </c>
      <c r="G121" s="217"/>
      <c r="H121" s="217"/>
      <c r="I121" s="220"/>
      <c r="J121" s="231">
        <f>BK121</f>
        <v>0</v>
      </c>
      <c r="K121" s="217"/>
      <c r="L121" s="222"/>
      <c r="M121" s="223"/>
      <c r="N121" s="224"/>
      <c r="O121" s="224"/>
      <c r="P121" s="225">
        <f>SUM(P122:P124)</f>
        <v>0</v>
      </c>
      <c r="Q121" s="224"/>
      <c r="R121" s="225">
        <f>SUM(R122:R124)</f>
        <v>0</v>
      </c>
      <c r="S121" s="224"/>
      <c r="T121" s="226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7" t="s">
        <v>85</v>
      </c>
      <c r="AT121" s="228" t="s">
        <v>76</v>
      </c>
      <c r="AU121" s="228" t="s">
        <v>85</v>
      </c>
      <c r="AY121" s="227" t="s">
        <v>120</v>
      </c>
      <c r="BK121" s="229">
        <f>SUM(BK122:BK124)</f>
        <v>0</v>
      </c>
    </row>
    <row r="122" s="2" customFormat="1" ht="16.5" customHeight="1">
      <c r="A122" s="35"/>
      <c r="B122" s="36"/>
      <c r="C122" s="232" t="s">
        <v>85</v>
      </c>
      <c r="D122" s="232" t="s">
        <v>123</v>
      </c>
      <c r="E122" s="233" t="s">
        <v>134</v>
      </c>
      <c r="F122" s="234" t="s">
        <v>178</v>
      </c>
      <c r="G122" s="235" t="s">
        <v>126</v>
      </c>
      <c r="H122" s="236">
        <v>1</v>
      </c>
      <c r="I122" s="237"/>
      <c r="J122" s="238">
        <f>ROUND(I122*H122,2)</f>
        <v>0</v>
      </c>
      <c r="K122" s="234" t="s">
        <v>1</v>
      </c>
      <c r="L122" s="41"/>
      <c r="M122" s="239" t="s">
        <v>1</v>
      </c>
      <c r="N122" s="240" t="s">
        <v>42</v>
      </c>
      <c r="O122" s="88"/>
      <c r="P122" s="241">
        <f>O122*H122</f>
        <v>0</v>
      </c>
      <c r="Q122" s="241">
        <v>0</v>
      </c>
      <c r="R122" s="241">
        <f>Q122*H122</f>
        <v>0</v>
      </c>
      <c r="S122" s="241">
        <v>0</v>
      </c>
      <c r="T122" s="24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43" t="s">
        <v>127</v>
      </c>
      <c r="AT122" s="243" t="s">
        <v>123</v>
      </c>
      <c r="AU122" s="243" t="s">
        <v>87</v>
      </c>
      <c r="AY122" s="14" t="s">
        <v>120</v>
      </c>
      <c r="BE122" s="244">
        <f>IF(N122="základní",J122,0)</f>
        <v>0</v>
      </c>
      <c r="BF122" s="244">
        <f>IF(N122="snížená",J122,0)</f>
        <v>0</v>
      </c>
      <c r="BG122" s="244">
        <f>IF(N122="zákl. přenesená",J122,0)</f>
        <v>0</v>
      </c>
      <c r="BH122" s="244">
        <f>IF(N122="sníž. přenesená",J122,0)</f>
        <v>0</v>
      </c>
      <c r="BI122" s="244">
        <f>IF(N122="nulová",J122,0)</f>
        <v>0</v>
      </c>
      <c r="BJ122" s="14" t="s">
        <v>85</v>
      </c>
      <c r="BK122" s="244">
        <f>ROUND(I122*H122,2)</f>
        <v>0</v>
      </c>
      <c r="BL122" s="14" t="s">
        <v>127</v>
      </c>
      <c r="BM122" s="243" t="s">
        <v>136</v>
      </c>
    </row>
    <row r="123" s="2" customFormat="1" ht="16.5" customHeight="1">
      <c r="A123" s="35"/>
      <c r="B123" s="36"/>
      <c r="C123" s="232" t="s">
        <v>131</v>
      </c>
      <c r="D123" s="232" t="s">
        <v>123</v>
      </c>
      <c r="E123" s="233" t="s">
        <v>179</v>
      </c>
      <c r="F123" s="234" t="s">
        <v>142</v>
      </c>
      <c r="G123" s="235" t="s">
        <v>126</v>
      </c>
      <c r="H123" s="236">
        <v>1</v>
      </c>
      <c r="I123" s="237"/>
      <c r="J123" s="238">
        <f>ROUND(I123*H123,2)</f>
        <v>0</v>
      </c>
      <c r="K123" s="234" t="s">
        <v>1</v>
      </c>
      <c r="L123" s="41"/>
      <c r="M123" s="239" t="s">
        <v>1</v>
      </c>
      <c r="N123" s="240" t="s">
        <v>42</v>
      </c>
      <c r="O123" s="88"/>
      <c r="P123" s="241">
        <f>O123*H123</f>
        <v>0</v>
      </c>
      <c r="Q123" s="241">
        <v>0</v>
      </c>
      <c r="R123" s="241">
        <f>Q123*H123</f>
        <v>0</v>
      </c>
      <c r="S123" s="241">
        <v>0</v>
      </c>
      <c r="T123" s="24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43" t="s">
        <v>127</v>
      </c>
      <c r="AT123" s="243" t="s">
        <v>123</v>
      </c>
      <c r="AU123" s="243" t="s">
        <v>87</v>
      </c>
      <c r="AY123" s="14" t="s">
        <v>120</v>
      </c>
      <c r="BE123" s="244">
        <f>IF(N123="základní",J123,0)</f>
        <v>0</v>
      </c>
      <c r="BF123" s="244">
        <f>IF(N123="snížená",J123,0)</f>
        <v>0</v>
      </c>
      <c r="BG123" s="244">
        <f>IF(N123="zákl. přenesená",J123,0)</f>
        <v>0</v>
      </c>
      <c r="BH123" s="244">
        <f>IF(N123="sníž. přenesená",J123,0)</f>
        <v>0</v>
      </c>
      <c r="BI123" s="244">
        <f>IF(N123="nulová",J123,0)</f>
        <v>0</v>
      </c>
      <c r="BJ123" s="14" t="s">
        <v>85</v>
      </c>
      <c r="BK123" s="244">
        <f>ROUND(I123*H123,2)</f>
        <v>0</v>
      </c>
      <c r="BL123" s="14" t="s">
        <v>127</v>
      </c>
      <c r="BM123" s="243" t="s">
        <v>143</v>
      </c>
    </row>
    <row r="124" s="2" customFormat="1" ht="21.75" customHeight="1">
      <c r="A124" s="35"/>
      <c r="B124" s="36"/>
      <c r="C124" s="232" t="s">
        <v>127</v>
      </c>
      <c r="D124" s="232" t="s">
        <v>123</v>
      </c>
      <c r="E124" s="233" t="s">
        <v>180</v>
      </c>
      <c r="F124" s="234" t="s">
        <v>156</v>
      </c>
      <c r="G124" s="235" t="s">
        <v>126</v>
      </c>
      <c r="H124" s="236">
        <v>2</v>
      </c>
      <c r="I124" s="237"/>
      <c r="J124" s="238">
        <f>ROUND(I124*H124,2)</f>
        <v>0</v>
      </c>
      <c r="K124" s="234" t="s">
        <v>1</v>
      </c>
      <c r="L124" s="41"/>
      <c r="M124" s="239" t="s">
        <v>1</v>
      </c>
      <c r="N124" s="240" t="s">
        <v>42</v>
      </c>
      <c r="O124" s="88"/>
      <c r="P124" s="241">
        <f>O124*H124</f>
        <v>0</v>
      </c>
      <c r="Q124" s="241">
        <v>0</v>
      </c>
      <c r="R124" s="241">
        <f>Q124*H124</f>
        <v>0</v>
      </c>
      <c r="S124" s="241">
        <v>0</v>
      </c>
      <c r="T124" s="24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3" t="s">
        <v>127</v>
      </c>
      <c r="AT124" s="243" t="s">
        <v>123</v>
      </c>
      <c r="AU124" s="243" t="s">
        <v>87</v>
      </c>
      <c r="AY124" s="14" t="s">
        <v>120</v>
      </c>
      <c r="BE124" s="244">
        <f>IF(N124="základní",J124,0)</f>
        <v>0</v>
      </c>
      <c r="BF124" s="244">
        <f>IF(N124="snížená",J124,0)</f>
        <v>0</v>
      </c>
      <c r="BG124" s="244">
        <f>IF(N124="zákl. přenesená",J124,0)</f>
        <v>0</v>
      </c>
      <c r="BH124" s="244">
        <f>IF(N124="sníž. přenesená",J124,0)</f>
        <v>0</v>
      </c>
      <c r="BI124" s="244">
        <f>IF(N124="nulová",J124,0)</f>
        <v>0</v>
      </c>
      <c r="BJ124" s="14" t="s">
        <v>85</v>
      </c>
      <c r="BK124" s="244">
        <f>ROUND(I124*H124,2)</f>
        <v>0</v>
      </c>
      <c r="BL124" s="14" t="s">
        <v>127</v>
      </c>
      <c r="BM124" s="243" t="s">
        <v>147</v>
      </c>
    </row>
    <row r="125" s="12" customFormat="1" ht="22.8" customHeight="1">
      <c r="A125" s="12"/>
      <c r="B125" s="216"/>
      <c r="C125" s="217"/>
      <c r="D125" s="218" t="s">
        <v>76</v>
      </c>
      <c r="E125" s="230" t="s">
        <v>169</v>
      </c>
      <c r="F125" s="230" t="s">
        <v>170</v>
      </c>
      <c r="G125" s="217"/>
      <c r="H125" s="217"/>
      <c r="I125" s="220"/>
      <c r="J125" s="231">
        <f>BK125</f>
        <v>0</v>
      </c>
      <c r="K125" s="217"/>
      <c r="L125" s="222"/>
      <c r="M125" s="223"/>
      <c r="N125" s="224"/>
      <c r="O125" s="224"/>
      <c r="P125" s="225">
        <f>SUM(P126:P127)</f>
        <v>0</v>
      </c>
      <c r="Q125" s="224"/>
      <c r="R125" s="225">
        <f>SUM(R126:R127)</f>
        <v>0</v>
      </c>
      <c r="S125" s="224"/>
      <c r="T125" s="226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7" t="s">
        <v>85</v>
      </c>
      <c r="AT125" s="228" t="s">
        <v>76</v>
      </c>
      <c r="AU125" s="228" t="s">
        <v>85</v>
      </c>
      <c r="AY125" s="227" t="s">
        <v>120</v>
      </c>
      <c r="BK125" s="229">
        <f>SUM(BK126:BK127)</f>
        <v>0</v>
      </c>
    </row>
    <row r="126" s="2" customFormat="1" ht="16.5" customHeight="1">
      <c r="A126" s="35"/>
      <c r="B126" s="36"/>
      <c r="C126" s="232" t="s">
        <v>137</v>
      </c>
      <c r="D126" s="232" t="s">
        <v>123</v>
      </c>
      <c r="E126" s="233" t="s">
        <v>181</v>
      </c>
      <c r="F126" s="234" t="s">
        <v>172</v>
      </c>
      <c r="G126" s="235" t="s">
        <v>126</v>
      </c>
      <c r="H126" s="236">
        <v>1</v>
      </c>
      <c r="I126" s="237"/>
      <c r="J126" s="238">
        <f>ROUND(I126*H126,2)</f>
        <v>0</v>
      </c>
      <c r="K126" s="234" t="s">
        <v>1</v>
      </c>
      <c r="L126" s="41"/>
      <c r="M126" s="239" t="s">
        <v>1</v>
      </c>
      <c r="N126" s="240" t="s">
        <v>42</v>
      </c>
      <c r="O126" s="88"/>
      <c r="P126" s="241">
        <f>O126*H126</f>
        <v>0</v>
      </c>
      <c r="Q126" s="241">
        <v>0</v>
      </c>
      <c r="R126" s="241">
        <f>Q126*H126</f>
        <v>0</v>
      </c>
      <c r="S126" s="241">
        <v>0</v>
      </c>
      <c r="T126" s="24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3" t="s">
        <v>127</v>
      </c>
      <c r="AT126" s="243" t="s">
        <v>123</v>
      </c>
      <c r="AU126" s="243" t="s">
        <v>87</v>
      </c>
      <c r="AY126" s="14" t="s">
        <v>120</v>
      </c>
      <c r="BE126" s="244">
        <f>IF(N126="základní",J126,0)</f>
        <v>0</v>
      </c>
      <c r="BF126" s="244">
        <f>IF(N126="snížená",J126,0)</f>
        <v>0</v>
      </c>
      <c r="BG126" s="244">
        <f>IF(N126="zákl. přenesená",J126,0)</f>
        <v>0</v>
      </c>
      <c r="BH126" s="244">
        <f>IF(N126="sníž. přenesená",J126,0)</f>
        <v>0</v>
      </c>
      <c r="BI126" s="244">
        <f>IF(N126="nulová",J126,0)</f>
        <v>0</v>
      </c>
      <c r="BJ126" s="14" t="s">
        <v>85</v>
      </c>
      <c r="BK126" s="244">
        <f>ROUND(I126*H126,2)</f>
        <v>0</v>
      </c>
      <c r="BL126" s="14" t="s">
        <v>127</v>
      </c>
      <c r="BM126" s="243" t="s">
        <v>157</v>
      </c>
    </row>
    <row r="127" s="2" customFormat="1" ht="16.5" customHeight="1">
      <c r="A127" s="35"/>
      <c r="B127" s="36"/>
      <c r="C127" s="232" t="s">
        <v>136</v>
      </c>
      <c r="D127" s="232" t="s">
        <v>123</v>
      </c>
      <c r="E127" s="233" t="s">
        <v>182</v>
      </c>
      <c r="F127" s="234" t="s">
        <v>175</v>
      </c>
      <c r="G127" s="235" t="s">
        <v>126</v>
      </c>
      <c r="H127" s="236">
        <v>1</v>
      </c>
      <c r="I127" s="237"/>
      <c r="J127" s="238">
        <f>ROUND(I127*H127,2)</f>
        <v>0</v>
      </c>
      <c r="K127" s="234" t="s">
        <v>1</v>
      </c>
      <c r="L127" s="41"/>
      <c r="M127" s="245" t="s">
        <v>1</v>
      </c>
      <c r="N127" s="246" t="s">
        <v>42</v>
      </c>
      <c r="O127" s="247"/>
      <c r="P127" s="248">
        <f>O127*H127</f>
        <v>0</v>
      </c>
      <c r="Q127" s="248">
        <v>0</v>
      </c>
      <c r="R127" s="248">
        <f>Q127*H127</f>
        <v>0</v>
      </c>
      <c r="S127" s="248">
        <v>0</v>
      </c>
      <c r="T127" s="24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3" t="s">
        <v>127</v>
      </c>
      <c r="AT127" s="243" t="s">
        <v>123</v>
      </c>
      <c r="AU127" s="243" t="s">
        <v>87</v>
      </c>
      <c r="AY127" s="14" t="s">
        <v>120</v>
      </c>
      <c r="BE127" s="244">
        <f>IF(N127="základní",J127,0)</f>
        <v>0</v>
      </c>
      <c r="BF127" s="244">
        <f>IF(N127="snížená",J127,0)</f>
        <v>0</v>
      </c>
      <c r="BG127" s="244">
        <f>IF(N127="zákl. přenesená",J127,0)</f>
        <v>0</v>
      </c>
      <c r="BH127" s="244">
        <f>IF(N127="sníž. přenesená",J127,0)</f>
        <v>0</v>
      </c>
      <c r="BI127" s="244">
        <f>IF(N127="nulová",J127,0)</f>
        <v>0</v>
      </c>
      <c r="BJ127" s="14" t="s">
        <v>85</v>
      </c>
      <c r="BK127" s="244">
        <f>ROUND(I127*H127,2)</f>
        <v>0</v>
      </c>
      <c r="BL127" s="14" t="s">
        <v>127</v>
      </c>
      <c r="BM127" s="243" t="s">
        <v>161</v>
      </c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180"/>
      <c r="J128" s="64"/>
      <c r="K128" s="64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ySHTLdNovVNrbhop9R8Xy3qg8YWPxFvjy/CEWffuSiynRjz7i6uiW0xEqBa6sUx3hzZ0lo6cJGq8X9THTkq8vg==" hashValue="F8+ZFSfvSinnWxmDcTbkmAgmVSr4uk4eYBQJafmBEQCSI28XdJtrnqRT7BSufMxs1cae918gVOahhY7HnM0b4A==" algorithmName="SHA-512" password="CC35"/>
  <autoFilter ref="C118:K12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87</v>
      </c>
    </row>
    <row r="4" hidden="1" s="1" customFormat="1" ht="24.96" customHeight="1">
      <c r="B4" s="17"/>
      <c r="D4" s="137" t="s">
        <v>94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Rekostrukce a vybavení odborných učeben na ZŠ Družba - konektivita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95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183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20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21</v>
      </c>
      <c r="E12" s="35"/>
      <c r="F12" s="143" t="s">
        <v>22</v>
      </c>
      <c r="G12" s="35"/>
      <c r="H12" s="35"/>
      <c r="I12" s="144" t="s">
        <v>23</v>
      </c>
      <c r="J12" s="145" t="str">
        <f>'Rekapitulace stavby'!AN8</f>
        <v>8. 4. 2019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25</v>
      </c>
      <c r="E14" s="35"/>
      <c r="F14" s="35"/>
      <c r="G14" s="35"/>
      <c r="H14" s="35"/>
      <c r="I14" s="144" t="s">
        <v>26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>Statutární město Karviná</v>
      </c>
      <c r="F15" s="35"/>
      <c r="G15" s="35"/>
      <c r="H15" s="35"/>
      <c r="I15" s="144" t="s">
        <v>28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29</v>
      </c>
      <c r="E17" s="35"/>
      <c r="F17" s="35"/>
      <c r="G17" s="35"/>
      <c r="H17" s="35"/>
      <c r="I17" s="144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31</v>
      </c>
      <c r="E20" s="35"/>
      <c r="F20" s="35"/>
      <c r="G20" s="35"/>
      <c r="H20" s="35"/>
      <c r="I20" s="144" t="s">
        <v>26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>ATRIS s.r.o.</v>
      </c>
      <c r="F21" s="35"/>
      <c r="G21" s="35"/>
      <c r="H21" s="35"/>
      <c r="I21" s="144" t="s">
        <v>28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26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>Barbora Kyšková</v>
      </c>
      <c r="F24" s="35"/>
      <c r="G24" s="35"/>
      <c r="H24" s="35"/>
      <c r="I24" s="144" t="s">
        <v>28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37</v>
      </c>
      <c r="E30" s="35"/>
      <c r="F30" s="35"/>
      <c r="G30" s="35"/>
      <c r="H30" s="35"/>
      <c r="I30" s="141"/>
      <c r="J30" s="154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39</v>
      </c>
      <c r="G32" s="35"/>
      <c r="H32" s="35"/>
      <c r="I32" s="156" t="s">
        <v>38</v>
      </c>
      <c r="J32" s="15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41</v>
      </c>
      <c r="E33" s="139" t="s">
        <v>42</v>
      </c>
      <c r="F33" s="158">
        <f>ROUND((SUM(BE120:BE134)),  2)</f>
        <v>0</v>
      </c>
      <c r="G33" s="35"/>
      <c r="H33" s="35"/>
      <c r="I33" s="159">
        <v>0.20999999999999999</v>
      </c>
      <c r="J33" s="158">
        <f>ROUND(((SUM(BE120:BE134))*I33),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43</v>
      </c>
      <c r="F34" s="158">
        <f>ROUND((SUM(BF120:BF134)),  2)</f>
        <v>0</v>
      </c>
      <c r="G34" s="35"/>
      <c r="H34" s="35"/>
      <c r="I34" s="159">
        <v>0.14999999999999999</v>
      </c>
      <c r="J34" s="158">
        <f>ROUND(((SUM(BF120:BF134))*I34),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44</v>
      </c>
      <c r="F35" s="158">
        <f>ROUND((SUM(BG120:BG134)),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45</v>
      </c>
      <c r="F36" s="158">
        <f>ROUND((SUM(BH120:BH134)),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8">
        <f>ROUND((SUM(BI120:BI134)),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50</v>
      </c>
      <c r="E50" s="169"/>
      <c r="F50" s="169"/>
      <c r="G50" s="168" t="s">
        <v>51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4"/>
      <c r="J61" s="175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54</v>
      </c>
      <c r="E65" s="176"/>
      <c r="F65" s="176"/>
      <c r="G65" s="168" t="s">
        <v>55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4"/>
      <c r="J76" s="175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Rekostrukce a vybavení odborných učeben na ZŠ Družba - konektivita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003 - Ostatní a  vedlejší náklady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144" t="s">
        <v>23</v>
      </c>
      <c r="J89" s="76" t="str">
        <f>IF(J12="","",J12)</f>
        <v>8. 4. 2019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Statutární město Karviná</v>
      </c>
      <c r="G91" s="37"/>
      <c r="H91" s="37"/>
      <c r="I91" s="144" t="s">
        <v>31</v>
      </c>
      <c r="J91" s="33" t="str">
        <f>E21</f>
        <v>ATRIS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Barbora Kyšková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98</v>
      </c>
      <c r="D94" s="186"/>
      <c r="E94" s="186"/>
      <c r="F94" s="186"/>
      <c r="G94" s="186"/>
      <c r="H94" s="186"/>
      <c r="I94" s="187"/>
      <c r="J94" s="188" t="s">
        <v>99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100</v>
      </c>
      <c r="D96" s="37"/>
      <c r="E96" s="37"/>
      <c r="F96" s="37"/>
      <c r="G96" s="37"/>
      <c r="H96" s="37"/>
      <c r="I96" s="141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90"/>
      <c r="C97" s="191"/>
      <c r="D97" s="192" t="s">
        <v>184</v>
      </c>
      <c r="E97" s="193"/>
      <c r="F97" s="193"/>
      <c r="G97" s="193"/>
      <c r="H97" s="193"/>
      <c r="I97" s="194"/>
      <c r="J97" s="195">
        <f>J121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0"/>
      <c r="C98" s="191"/>
      <c r="D98" s="192" t="s">
        <v>185</v>
      </c>
      <c r="E98" s="193"/>
      <c r="F98" s="193"/>
      <c r="G98" s="193"/>
      <c r="H98" s="193"/>
      <c r="I98" s="194"/>
      <c r="J98" s="195">
        <f>J126</f>
        <v>0</v>
      </c>
      <c r="K98" s="191"/>
      <c r="L98" s="19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0"/>
      <c r="C99" s="191"/>
      <c r="D99" s="192" t="s">
        <v>186</v>
      </c>
      <c r="E99" s="193"/>
      <c r="F99" s="193"/>
      <c r="G99" s="193"/>
      <c r="H99" s="193"/>
      <c r="I99" s="194"/>
      <c r="J99" s="195">
        <f>J129</f>
        <v>0</v>
      </c>
      <c r="K99" s="191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0"/>
      <c r="C100" s="191"/>
      <c r="D100" s="192" t="s">
        <v>187</v>
      </c>
      <c r="E100" s="193"/>
      <c r="F100" s="193"/>
      <c r="G100" s="193"/>
      <c r="H100" s="193"/>
      <c r="I100" s="194"/>
      <c r="J100" s="195">
        <f>J132</f>
        <v>0</v>
      </c>
      <c r="K100" s="191"/>
      <c r="L100" s="19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141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180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183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105</v>
      </c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4" t="str">
        <f>E7</f>
        <v>Rekostrukce a vybavení odborných učeben na ZŠ Družba - konektivita</v>
      </c>
      <c r="F110" s="29"/>
      <c r="G110" s="29"/>
      <c r="H110" s="29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95</v>
      </c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 xml:space="preserve">003 - Ostatní a  vedlejší náklady</v>
      </c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21</v>
      </c>
      <c r="D114" s="37"/>
      <c r="E114" s="37"/>
      <c r="F114" s="24" t="str">
        <f>F12</f>
        <v xml:space="preserve"> </v>
      </c>
      <c r="G114" s="37"/>
      <c r="H114" s="37"/>
      <c r="I114" s="144" t="s">
        <v>23</v>
      </c>
      <c r="J114" s="76" t="str">
        <f>IF(J12="","",J12)</f>
        <v>8. 4. 2019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25</v>
      </c>
      <c r="D116" s="37"/>
      <c r="E116" s="37"/>
      <c r="F116" s="24" t="str">
        <f>E15</f>
        <v>Statutární město Karviná</v>
      </c>
      <c r="G116" s="37"/>
      <c r="H116" s="37"/>
      <c r="I116" s="144" t="s">
        <v>31</v>
      </c>
      <c r="J116" s="33" t="str">
        <f>E21</f>
        <v>ATRIS s.r.o.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29</v>
      </c>
      <c r="D117" s="37"/>
      <c r="E117" s="37"/>
      <c r="F117" s="24" t="str">
        <f>IF(E18="","",E18)</f>
        <v>Vyplň údaj</v>
      </c>
      <c r="G117" s="37"/>
      <c r="H117" s="37"/>
      <c r="I117" s="144" t="s">
        <v>34</v>
      </c>
      <c r="J117" s="33" t="str">
        <f>E24</f>
        <v>Barbora Kyšková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204"/>
      <c r="B119" s="205"/>
      <c r="C119" s="206" t="s">
        <v>106</v>
      </c>
      <c r="D119" s="207" t="s">
        <v>62</v>
      </c>
      <c r="E119" s="207" t="s">
        <v>58</v>
      </c>
      <c r="F119" s="207" t="s">
        <v>59</v>
      </c>
      <c r="G119" s="207" t="s">
        <v>107</v>
      </c>
      <c r="H119" s="207" t="s">
        <v>108</v>
      </c>
      <c r="I119" s="208" t="s">
        <v>109</v>
      </c>
      <c r="J119" s="207" t="s">
        <v>99</v>
      </c>
      <c r="K119" s="209" t="s">
        <v>110</v>
      </c>
      <c r="L119" s="210"/>
      <c r="M119" s="97" t="s">
        <v>1</v>
      </c>
      <c r="N119" s="98" t="s">
        <v>41</v>
      </c>
      <c r="O119" s="98" t="s">
        <v>111</v>
      </c>
      <c r="P119" s="98" t="s">
        <v>112</v>
      </c>
      <c r="Q119" s="98" t="s">
        <v>113</v>
      </c>
      <c r="R119" s="98" t="s">
        <v>114</v>
      </c>
      <c r="S119" s="98" t="s">
        <v>115</v>
      </c>
      <c r="T119" s="99" t="s">
        <v>116</v>
      </c>
      <c r="U119" s="204"/>
      <c r="V119" s="204"/>
      <c r="W119" s="204"/>
      <c r="X119" s="204"/>
      <c r="Y119" s="204"/>
      <c r="Z119" s="204"/>
      <c r="AA119" s="204"/>
      <c r="AB119" s="204"/>
      <c r="AC119" s="204"/>
      <c r="AD119" s="204"/>
      <c r="AE119" s="204"/>
    </row>
    <row r="120" s="2" customFormat="1" ht="22.8" customHeight="1">
      <c r="A120" s="35"/>
      <c r="B120" s="36"/>
      <c r="C120" s="104" t="s">
        <v>117</v>
      </c>
      <c r="D120" s="37"/>
      <c r="E120" s="37"/>
      <c r="F120" s="37"/>
      <c r="G120" s="37"/>
      <c r="H120" s="37"/>
      <c r="I120" s="141"/>
      <c r="J120" s="211">
        <f>BK120</f>
        <v>0</v>
      </c>
      <c r="K120" s="37"/>
      <c r="L120" s="41"/>
      <c r="M120" s="100"/>
      <c r="N120" s="212"/>
      <c r="O120" s="101"/>
      <c r="P120" s="213">
        <f>P121+P126+P129+P132</f>
        <v>0</v>
      </c>
      <c r="Q120" s="101"/>
      <c r="R120" s="213">
        <f>R121+R126+R129+R132</f>
        <v>0</v>
      </c>
      <c r="S120" s="101"/>
      <c r="T120" s="214">
        <f>T121+T126+T129+T132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76</v>
      </c>
      <c r="AU120" s="14" t="s">
        <v>101</v>
      </c>
      <c r="BK120" s="215">
        <f>BK121+BK126+BK129+BK132</f>
        <v>0</v>
      </c>
    </row>
    <row r="121" s="12" customFormat="1" ht="25.92" customHeight="1">
      <c r="A121" s="12"/>
      <c r="B121" s="216"/>
      <c r="C121" s="217"/>
      <c r="D121" s="218" t="s">
        <v>76</v>
      </c>
      <c r="E121" s="219" t="s">
        <v>188</v>
      </c>
      <c r="F121" s="219" t="s">
        <v>189</v>
      </c>
      <c r="G121" s="217"/>
      <c r="H121" s="217"/>
      <c r="I121" s="220"/>
      <c r="J121" s="221">
        <f>BK121</f>
        <v>0</v>
      </c>
      <c r="K121" s="217"/>
      <c r="L121" s="222"/>
      <c r="M121" s="223"/>
      <c r="N121" s="224"/>
      <c r="O121" s="224"/>
      <c r="P121" s="225">
        <f>SUM(P122:P125)</f>
        <v>0</v>
      </c>
      <c r="Q121" s="224"/>
      <c r="R121" s="225">
        <f>SUM(R122:R125)</f>
        <v>0</v>
      </c>
      <c r="S121" s="224"/>
      <c r="T121" s="226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7" t="s">
        <v>137</v>
      </c>
      <c r="AT121" s="228" t="s">
        <v>76</v>
      </c>
      <c r="AU121" s="228" t="s">
        <v>77</v>
      </c>
      <c r="AY121" s="227" t="s">
        <v>120</v>
      </c>
      <c r="BK121" s="229">
        <f>SUM(BK122:BK125)</f>
        <v>0</v>
      </c>
    </row>
    <row r="122" s="2" customFormat="1" ht="16.5" customHeight="1">
      <c r="A122" s="35"/>
      <c r="B122" s="36"/>
      <c r="C122" s="232" t="s">
        <v>85</v>
      </c>
      <c r="D122" s="232" t="s">
        <v>123</v>
      </c>
      <c r="E122" s="233" t="s">
        <v>190</v>
      </c>
      <c r="F122" s="234" t="s">
        <v>191</v>
      </c>
      <c r="G122" s="235" t="s">
        <v>192</v>
      </c>
      <c r="H122" s="236">
        <v>1</v>
      </c>
      <c r="I122" s="237"/>
      <c r="J122" s="238">
        <f>ROUND(I122*H122,2)</f>
        <v>0</v>
      </c>
      <c r="K122" s="234" t="s">
        <v>193</v>
      </c>
      <c r="L122" s="41"/>
      <c r="M122" s="239" t="s">
        <v>1</v>
      </c>
      <c r="N122" s="240" t="s">
        <v>42</v>
      </c>
      <c r="O122" s="88"/>
      <c r="P122" s="241">
        <f>O122*H122</f>
        <v>0</v>
      </c>
      <c r="Q122" s="241">
        <v>0</v>
      </c>
      <c r="R122" s="241">
        <f>Q122*H122</f>
        <v>0</v>
      </c>
      <c r="S122" s="241">
        <v>0</v>
      </c>
      <c r="T122" s="24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43" t="s">
        <v>194</v>
      </c>
      <c r="AT122" s="243" t="s">
        <v>123</v>
      </c>
      <c r="AU122" s="243" t="s">
        <v>85</v>
      </c>
      <c r="AY122" s="14" t="s">
        <v>120</v>
      </c>
      <c r="BE122" s="244">
        <f>IF(N122="základní",J122,0)</f>
        <v>0</v>
      </c>
      <c r="BF122" s="244">
        <f>IF(N122="snížená",J122,0)</f>
        <v>0</v>
      </c>
      <c r="BG122" s="244">
        <f>IF(N122="zákl. přenesená",J122,0)</f>
        <v>0</v>
      </c>
      <c r="BH122" s="244">
        <f>IF(N122="sníž. přenesená",J122,0)</f>
        <v>0</v>
      </c>
      <c r="BI122" s="244">
        <f>IF(N122="nulová",J122,0)</f>
        <v>0</v>
      </c>
      <c r="BJ122" s="14" t="s">
        <v>85</v>
      </c>
      <c r="BK122" s="244">
        <f>ROUND(I122*H122,2)</f>
        <v>0</v>
      </c>
      <c r="BL122" s="14" t="s">
        <v>194</v>
      </c>
      <c r="BM122" s="243" t="s">
        <v>195</v>
      </c>
    </row>
    <row r="123" s="2" customFormat="1">
      <c r="A123" s="35"/>
      <c r="B123" s="36"/>
      <c r="C123" s="37"/>
      <c r="D123" s="250" t="s">
        <v>196</v>
      </c>
      <c r="E123" s="37"/>
      <c r="F123" s="251" t="s">
        <v>197</v>
      </c>
      <c r="G123" s="37"/>
      <c r="H123" s="37"/>
      <c r="I123" s="141"/>
      <c r="J123" s="37"/>
      <c r="K123" s="37"/>
      <c r="L123" s="41"/>
      <c r="M123" s="252"/>
      <c r="N123" s="253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196</v>
      </c>
      <c r="AU123" s="14" t="s">
        <v>85</v>
      </c>
    </row>
    <row r="124" s="2" customFormat="1" ht="16.5" customHeight="1">
      <c r="A124" s="35"/>
      <c r="B124" s="36"/>
      <c r="C124" s="232" t="s">
        <v>87</v>
      </c>
      <c r="D124" s="232" t="s">
        <v>123</v>
      </c>
      <c r="E124" s="233" t="s">
        <v>198</v>
      </c>
      <c r="F124" s="234" t="s">
        <v>199</v>
      </c>
      <c r="G124" s="235" t="s">
        <v>192</v>
      </c>
      <c r="H124" s="236">
        <v>1</v>
      </c>
      <c r="I124" s="237"/>
      <c r="J124" s="238">
        <f>ROUND(I124*H124,2)</f>
        <v>0</v>
      </c>
      <c r="K124" s="234" t="s">
        <v>1</v>
      </c>
      <c r="L124" s="41"/>
      <c r="M124" s="239" t="s">
        <v>1</v>
      </c>
      <c r="N124" s="240" t="s">
        <v>42</v>
      </c>
      <c r="O124" s="88"/>
      <c r="P124" s="241">
        <f>O124*H124</f>
        <v>0</v>
      </c>
      <c r="Q124" s="241">
        <v>0</v>
      </c>
      <c r="R124" s="241">
        <f>Q124*H124</f>
        <v>0</v>
      </c>
      <c r="S124" s="241">
        <v>0</v>
      </c>
      <c r="T124" s="24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3" t="s">
        <v>127</v>
      </c>
      <c r="AT124" s="243" t="s">
        <v>123</v>
      </c>
      <c r="AU124" s="243" t="s">
        <v>85</v>
      </c>
      <c r="AY124" s="14" t="s">
        <v>120</v>
      </c>
      <c r="BE124" s="244">
        <f>IF(N124="základní",J124,0)</f>
        <v>0</v>
      </c>
      <c r="BF124" s="244">
        <f>IF(N124="snížená",J124,0)</f>
        <v>0</v>
      </c>
      <c r="BG124" s="244">
        <f>IF(N124="zákl. přenesená",J124,0)</f>
        <v>0</v>
      </c>
      <c r="BH124" s="244">
        <f>IF(N124="sníž. přenesená",J124,0)</f>
        <v>0</v>
      </c>
      <c r="BI124" s="244">
        <f>IF(N124="nulová",J124,0)</f>
        <v>0</v>
      </c>
      <c r="BJ124" s="14" t="s">
        <v>85</v>
      </c>
      <c r="BK124" s="244">
        <f>ROUND(I124*H124,2)</f>
        <v>0</v>
      </c>
      <c r="BL124" s="14" t="s">
        <v>127</v>
      </c>
      <c r="BM124" s="243" t="s">
        <v>200</v>
      </c>
    </row>
    <row r="125" s="2" customFormat="1">
      <c r="A125" s="35"/>
      <c r="B125" s="36"/>
      <c r="C125" s="37"/>
      <c r="D125" s="250" t="s">
        <v>196</v>
      </c>
      <c r="E125" s="37"/>
      <c r="F125" s="251" t="s">
        <v>201</v>
      </c>
      <c r="G125" s="37"/>
      <c r="H125" s="37"/>
      <c r="I125" s="141"/>
      <c r="J125" s="37"/>
      <c r="K125" s="37"/>
      <c r="L125" s="41"/>
      <c r="M125" s="252"/>
      <c r="N125" s="253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196</v>
      </c>
      <c r="AU125" s="14" t="s">
        <v>85</v>
      </c>
    </row>
    <row r="126" s="12" customFormat="1" ht="25.92" customHeight="1">
      <c r="A126" s="12"/>
      <c r="B126" s="216"/>
      <c r="C126" s="217"/>
      <c r="D126" s="218" t="s">
        <v>76</v>
      </c>
      <c r="E126" s="219" t="s">
        <v>202</v>
      </c>
      <c r="F126" s="219" t="s">
        <v>203</v>
      </c>
      <c r="G126" s="217"/>
      <c r="H126" s="217"/>
      <c r="I126" s="220"/>
      <c r="J126" s="221">
        <f>BK126</f>
        <v>0</v>
      </c>
      <c r="K126" s="217"/>
      <c r="L126" s="222"/>
      <c r="M126" s="223"/>
      <c r="N126" s="224"/>
      <c r="O126" s="224"/>
      <c r="P126" s="225">
        <f>SUM(P127:P128)</f>
        <v>0</v>
      </c>
      <c r="Q126" s="224"/>
      <c r="R126" s="225">
        <f>SUM(R127:R128)</f>
        <v>0</v>
      </c>
      <c r="S126" s="224"/>
      <c r="T126" s="226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7" t="s">
        <v>137</v>
      </c>
      <c r="AT126" s="228" t="s">
        <v>76</v>
      </c>
      <c r="AU126" s="228" t="s">
        <v>77</v>
      </c>
      <c r="AY126" s="227" t="s">
        <v>120</v>
      </c>
      <c r="BK126" s="229">
        <f>SUM(BK127:BK128)</f>
        <v>0</v>
      </c>
    </row>
    <row r="127" s="2" customFormat="1" ht="16.5" customHeight="1">
      <c r="A127" s="35"/>
      <c r="B127" s="36"/>
      <c r="C127" s="232" t="s">
        <v>131</v>
      </c>
      <c r="D127" s="232" t="s">
        <v>123</v>
      </c>
      <c r="E127" s="233" t="s">
        <v>204</v>
      </c>
      <c r="F127" s="234" t="s">
        <v>205</v>
      </c>
      <c r="G127" s="235" t="s">
        <v>192</v>
      </c>
      <c r="H127" s="236">
        <v>1</v>
      </c>
      <c r="I127" s="237"/>
      <c r="J127" s="238">
        <f>ROUND(I127*H127,2)</f>
        <v>0</v>
      </c>
      <c r="K127" s="234" t="s">
        <v>193</v>
      </c>
      <c r="L127" s="41"/>
      <c r="M127" s="239" t="s">
        <v>1</v>
      </c>
      <c r="N127" s="240" t="s">
        <v>42</v>
      </c>
      <c r="O127" s="88"/>
      <c r="P127" s="241">
        <f>O127*H127</f>
        <v>0</v>
      </c>
      <c r="Q127" s="241">
        <v>0</v>
      </c>
      <c r="R127" s="241">
        <f>Q127*H127</f>
        <v>0</v>
      </c>
      <c r="S127" s="241">
        <v>0</v>
      </c>
      <c r="T127" s="24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3" t="s">
        <v>194</v>
      </c>
      <c r="AT127" s="243" t="s">
        <v>123</v>
      </c>
      <c r="AU127" s="243" t="s">
        <v>85</v>
      </c>
      <c r="AY127" s="14" t="s">
        <v>120</v>
      </c>
      <c r="BE127" s="244">
        <f>IF(N127="základní",J127,0)</f>
        <v>0</v>
      </c>
      <c r="BF127" s="244">
        <f>IF(N127="snížená",J127,0)</f>
        <v>0</v>
      </c>
      <c r="BG127" s="244">
        <f>IF(N127="zákl. přenesená",J127,0)</f>
        <v>0</v>
      </c>
      <c r="BH127" s="244">
        <f>IF(N127="sníž. přenesená",J127,0)</f>
        <v>0</v>
      </c>
      <c r="BI127" s="244">
        <f>IF(N127="nulová",J127,0)</f>
        <v>0</v>
      </c>
      <c r="BJ127" s="14" t="s">
        <v>85</v>
      </c>
      <c r="BK127" s="244">
        <f>ROUND(I127*H127,2)</f>
        <v>0</v>
      </c>
      <c r="BL127" s="14" t="s">
        <v>194</v>
      </c>
      <c r="BM127" s="243" t="s">
        <v>206</v>
      </c>
    </row>
    <row r="128" s="2" customFormat="1">
      <c r="A128" s="35"/>
      <c r="B128" s="36"/>
      <c r="C128" s="37"/>
      <c r="D128" s="250" t="s">
        <v>196</v>
      </c>
      <c r="E128" s="37"/>
      <c r="F128" s="251" t="s">
        <v>207</v>
      </c>
      <c r="G128" s="37"/>
      <c r="H128" s="37"/>
      <c r="I128" s="141"/>
      <c r="J128" s="37"/>
      <c r="K128" s="37"/>
      <c r="L128" s="41"/>
      <c r="M128" s="252"/>
      <c r="N128" s="253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196</v>
      </c>
      <c r="AU128" s="14" t="s">
        <v>85</v>
      </c>
    </row>
    <row r="129" s="12" customFormat="1" ht="25.92" customHeight="1">
      <c r="A129" s="12"/>
      <c r="B129" s="216"/>
      <c r="C129" s="217"/>
      <c r="D129" s="218" t="s">
        <v>76</v>
      </c>
      <c r="E129" s="219" t="s">
        <v>208</v>
      </c>
      <c r="F129" s="219" t="s">
        <v>209</v>
      </c>
      <c r="G129" s="217"/>
      <c r="H129" s="217"/>
      <c r="I129" s="220"/>
      <c r="J129" s="221">
        <f>BK129</f>
        <v>0</v>
      </c>
      <c r="K129" s="217"/>
      <c r="L129" s="222"/>
      <c r="M129" s="223"/>
      <c r="N129" s="224"/>
      <c r="O129" s="224"/>
      <c r="P129" s="225">
        <f>SUM(P130:P131)</f>
        <v>0</v>
      </c>
      <c r="Q129" s="224"/>
      <c r="R129" s="225">
        <f>SUM(R130:R131)</f>
        <v>0</v>
      </c>
      <c r="S129" s="224"/>
      <c r="T129" s="226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7" t="s">
        <v>137</v>
      </c>
      <c r="AT129" s="228" t="s">
        <v>76</v>
      </c>
      <c r="AU129" s="228" t="s">
        <v>77</v>
      </c>
      <c r="AY129" s="227" t="s">
        <v>120</v>
      </c>
      <c r="BK129" s="229">
        <f>SUM(BK130:BK131)</f>
        <v>0</v>
      </c>
    </row>
    <row r="130" s="2" customFormat="1" ht="16.5" customHeight="1">
      <c r="A130" s="35"/>
      <c r="B130" s="36"/>
      <c r="C130" s="232" t="s">
        <v>127</v>
      </c>
      <c r="D130" s="232" t="s">
        <v>123</v>
      </c>
      <c r="E130" s="233" t="s">
        <v>210</v>
      </c>
      <c r="F130" s="234" t="s">
        <v>211</v>
      </c>
      <c r="G130" s="235" t="s">
        <v>192</v>
      </c>
      <c r="H130" s="236">
        <v>1</v>
      </c>
      <c r="I130" s="237"/>
      <c r="J130" s="238">
        <f>ROUND(I130*H130,2)</f>
        <v>0</v>
      </c>
      <c r="K130" s="234" t="s">
        <v>193</v>
      </c>
      <c r="L130" s="41"/>
      <c r="M130" s="239" t="s">
        <v>1</v>
      </c>
      <c r="N130" s="240" t="s">
        <v>42</v>
      </c>
      <c r="O130" s="88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3" t="s">
        <v>194</v>
      </c>
      <c r="AT130" s="243" t="s">
        <v>123</v>
      </c>
      <c r="AU130" s="243" t="s">
        <v>85</v>
      </c>
      <c r="AY130" s="14" t="s">
        <v>120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4" t="s">
        <v>85</v>
      </c>
      <c r="BK130" s="244">
        <f>ROUND(I130*H130,2)</f>
        <v>0</v>
      </c>
      <c r="BL130" s="14" t="s">
        <v>194</v>
      </c>
      <c r="BM130" s="243" t="s">
        <v>212</v>
      </c>
    </row>
    <row r="131" s="2" customFormat="1">
      <c r="A131" s="35"/>
      <c r="B131" s="36"/>
      <c r="C131" s="37"/>
      <c r="D131" s="250" t="s">
        <v>196</v>
      </c>
      <c r="E131" s="37"/>
      <c r="F131" s="251" t="s">
        <v>213</v>
      </c>
      <c r="G131" s="37"/>
      <c r="H131" s="37"/>
      <c r="I131" s="141"/>
      <c r="J131" s="37"/>
      <c r="K131" s="37"/>
      <c r="L131" s="41"/>
      <c r="M131" s="252"/>
      <c r="N131" s="253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196</v>
      </c>
      <c r="AU131" s="14" t="s">
        <v>85</v>
      </c>
    </row>
    <row r="132" s="12" customFormat="1" ht="25.92" customHeight="1">
      <c r="A132" s="12"/>
      <c r="B132" s="216"/>
      <c r="C132" s="217"/>
      <c r="D132" s="218" t="s">
        <v>76</v>
      </c>
      <c r="E132" s="219" t="s">
        <v>214</v>
      </c>
      <c r="F132" s="219" t="s">
        <v>215</v>
      </c>
      <c r="G132" s="217"/>
      <c r="H132" s="217"/>
      <c r="I132" s="220"/>
      <c r="J132" s="221">
        <f>BK132</f>
        <v>0</v>
      </c>
      <c r="K132" s="217"/>
      <c r="L132" s="222"/>
      <c r="M132" s="223"/>
      <c r="N132" s="224"/>
      <c r="O132" s="224"/>
      <c r="P132" s="225">
        <f>SUM(P133:P134)</f>
        <v>0</v>
      </c>
      <c r="Q132" s="224"/>
      <c r="R132" s="225">
        <f>SUM(R133:R134)</f>
        <v>0</v>
      </c>
      <c r="S132" s="224"/>
      <c r="T132" s="226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7" t="s">
        <v>137</v>
      </c>
      <c r="AT132" s="228" t="s">
        <v>76</v>
      </c>
      <c r="AU132" s="228" t="s">
        <v>77</v>
      </c>
      <c r="AY132" s="227" t="s">
        <v>120</v>
      </c>
      <c r="BK132" s="229">
        <f>SUM(BK133:BK134)</f>
        <v>0</v>
      </c>
    </row>
    <row r="133" s="2" customFormat="1" ht="16.5" customHeight="1">
      <c r="A133" s="35"/>
      <c r="B133" s="36"/>
      <c r="C133" s="232" t="s">
        <v>137</v>
      </c>
      <c r="D133" s="232" t="s">
        <v>123</v>
      </c>
      <c r="E133" s="233" t="s">
        <v>216</v>
      </c>
      <c r="F133" s="234" t="s">
        <v>217</v>
      </c>
      <c r="G133" s="235" t="s">
        <v>192</v>
      </c>
      <c r="H133" s="236">
        <v>1</v>
      </c>
      <c r="I133" s="237"/>
      <c r="J133" s="238">
        <f>ROUND(I133*H133,2)</f>
        <v>0</v>
      </c>
      <c r="K133" s="234" t="s">
        <v>1</v>
      </c>
      <c r="L133" s="41"/>
      <c r="M133" s="239" t="s">
        <v>1</v>
      </c>
      <c r="N133" s="240" t="s">
        <v>42</v>
      </c>
      <c r="O133" s="88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3" t="s">
        <v>194</v>
      </c>
      <c r="AT133" s="243" t="s">
        <v>123</v>
      </c>
      <c r="AU133" s="243" t="s">
        <v>85</v>
      </c>
      <c r="AY133" s="14" t="s">
        <v>120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4" t="s">
        <v>85</v>
      </c>
      <c r="BK133" s="244">
        <f>ROUND(I133*H133,2)</f>
        <v>0</v>
      </c>
      <c r="BL133" s="14" t="s">
        <v>194</v>
      </c>
      <c r="BM133" s="243" t="s">
        <v>218</v>
      </c>
    </row>
    <row r="134" s="2" customFormat="1">
      <c r="A134" s="35"/>
      <c r="B134" s="36"/>
      <c r="C134" s="37"/>
      <c r="D134" s="250" t="s">
        <v>196</v>
      </c>
      <c r="E134" s="37"/>
      <c r="F134" s="251" t="s">
        <v>219</v>
      </c>
      <c r="G134" s="37"/>
      <c r="H134" s="37"/>
      <c r="I134" s="141"/>
      <c r="J134" s="37"/>
      <c r="K134" s="37"/>
      <c r="L134" s="41"/>
      <c r="M134" s="254"/>
      <c r="N134" s="255"/>
      <c r="O134" s="247"/>
      <c r="P134" s="247"/>
      <c r="Q134" s="247"/>
      <c r="R134" s="247"/>
      <c r="S134" s="247"/>
      <c r="T134" s="25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196</v>
      </c>
      <c r="AU134" s="14" t="s">
        <v>85</v>
      </c>
    </row>
    <row r="135" s="2" customFormat="1" ht="6.96" customHeight="1">
      <c r="A135" s="35"/>
      <c r="B135" s="63"/>
      <c r="C135" s="64"/>
      <c r="D135" s="64"/>
      <c r="E135" s="64"/>
      <c r="F135" s="64"/>
      <c r="G135" s="64"/>
      <c r="H135" s="64"/>
      <c r="I135" s="180"/>
      <c r="J135" s="64"/>
      <c r="K135" s="64"/>
      <c r="L135" s="41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sheet="1" autoFilter="0" formatColumns="0" formatRows="0" objects="1" scenarios="1" spinCount="100000" saltValue="MFCwWaGTQxZtrTUTyGQoFMEG9MWuhTXtyz3XnW4aHuzCZYstiNGeRbBx2NVh9xqXV4n2xUKEJN/BcbZ6AZBRdw==" hashValue="Ydi8IZIYtUO5++6gNpP5qYHDie1WO5Cnu684futK9jNKRRdfKhOa2F58WfPPpM/cH+4U+uNdpGAv88RoI41ZuQ==" algorithmName="SHA-512" password="CC35"/>
  <autoFilter ref="C119:K1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2021-01-04T09:18:41Z</dcterms:created>
  <dcterms:modified xsi:type="dcterms:W3CDTF">2021-01-04T09:18:44Z</dcterms:modified>
</cp:coreProperties>
</file>